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8"/>
  <workbookPr defaultThemeVersion="166925"/>
  <mc:AlternateContent xmlns:mc="http://schemas.openxmlformats.org/markup-compatibility/2006">
    <mc:Choice Requires="x15">
      <x15ac:absPath xmlns:x15ac="http://schemas.microsoft.com/office/spreadsheetml/2010/11/ac" url="\\tsclient\F\QV2021_Stand für Schlusskontrolle Ingbert und Dani\QV-IKA-2021-B-Profil-Serie B2_11-06-2021\B2_Musterloesungen\"/>
    </mc:Choice>
  </mc:AlternateContent>
  <xr:revisionPtr revIDLastSave="0" documentId="13_ncr:1_{C7D142DB-2C44-4729-B346-10988F06483B}" xr6:coauthVersionLast="36" xr6:coauthVersionMax="46" xr10:uidLastSave="{00000000-0000-0000-0000-000000000000}"/>
  <bookViews>
    <workbookView xWindow="-105" yWindow="-105" windowWidth="20715" windowHeight="13275" xr2:uid="{83AF261B-715F-448E-B5BB-B05232AD9BA9}"/>
  </bookViews>
  <sheets>
    <sheet name="Abrechnung" sheetId="4" r:id="rId1"/>
    <sheet name="Abrechnung für pdf ohne Lösung" sheetId="10" r:id="rId2"/>
    <sheet name="Wohnungsdaten" sheetId="6" r:id="rId3"/>
    <sheet name="Aufteilung" sheetId="9" r:id="rId4"/>
  </sheets>
  <definedNames>
    <definedName name="_xlnm.Print_Area" localSheetId="0">Abrechnung!$A$14:$T$29</definedName>
    <definedName name="_xlnm.Print_Area" localSheetId="1">'Abrechnung für pdf ohne Lösung'!$A$7:$T$29</definedName>
    <definedName name="_xlnm.Print_Titles" localSheetId="0">Abrechnung!$A:$B,Abrechnung!$7:$12</definedName>
    <definedName name="_xlnm.Print_Titles" localSheetId="1">'Abrechnung für pdf ohne Lösung'!$A:$B,'Abrechnung für pdf ohne Lösung'!$7:$12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17" i="4" l="1"/>
  <c r="N18" i="4"/>
  <c r="N19" i="4"/>
  <c r="N20" i="4"/>
  <c r="N21" i="4"/>
  <c r="N22" i="4"/>
  <c r="N23" i="4"/>
  <c r="N24" i="4"/>
  <c r="N25" i="4"/>
  <c r="N26" i="4"/>
  <c r="N27" i="4"/>
  <c r="N28" i="4"/>
  <c r="N29" i="4"/>
  <c r="N16" i="4"/>
  <c r="M11" i="4"/>
  <c r="M10" i="4"/>
  <c r="K17" i="4" l="1"/>
  <c r="K18" i="4"/>
  <c r="K19" i="4"/>
  <c r="K20" i="4"/>
  <c r="K21" i="4"/>
  <c r="K22" i="4"/>
  <c r="K23" i="4"/>
  <c r="K24" i="4"/>
  <c r="K25" i="4"/>
  <c r="K26" i="4"/>
  <c r="K27" i="4"/>
  <c r="K28" i="4"/>
  <c r="K29" i="4"/>
  <c r="K16" i="4"/>
  <c r="R29" i="10" l="1"/>
  <c r="P29" i="10"/>
  <c r="R28" i="10"/>
  <c r="P28" i="10"/>
  <c r="I28" i="10"/>
  <c r="R27" i="10"/>
  <c r="P27" i="10"/>
  <c r="R26" i="10"/>
  <c r="P26" i="10"/>
  <c r="R25" i="10"/>
  <c r="P25" i="10"/>
  <c r="R24" i="10"/>
  <c r="P24" i="10"/>
  <c r="I24" i="10"/>
  <c r="R23" i="10"/>
  <c r="P23" i="10"/>
  <c r="R22" i="10"/>
  <c r="Q22" i="10"/>
  <c r="P22" i="10"/>
  <c r="I22" i="10"/>
  <c r="S22" i="10" s="1"/>
  <c r="R21" i="10"/>
  <c r="P21" i="10"/>
  <c r="R20" i="10"/>
  <c r="P20" i="10"/>
  <c r="I20" i="10"/>
  <c r="R19" i="10"/>
  <c r="P19" i="10"/>
  <c r="R18" i="10"/>
  <c r="Q18" i="10"/>
  <c r="P18" i="10"/>
  <c r="I18" i="10"/>
  <c r="S18" i="10" s="1"/>
  <c r="R17" i="10"/>
  <c r="P17" i="10"/>
  <c r="R16" i="10"/>
  <c r="P16" i="10"/>
  <c r="P9" i="10" s="1"/>
  <c r="I16" i="10"/>
  <c r="P12" i="10"/>
  <c r="Q11" i="10"/>
  <c r="Q27" i="10" s="1"/>
  <c r="I11" i="10"/>
  <c r="I29" i="10" s="1"/>
  <c r="Q10" i="10"/>
  <c r="K9" i="10"/>
  <c r="S20" i="10" l="1"/>
  <c r="S16" i="10"/>
  <c r="S24" i="10"/>
  <c r="Q16" i="10"/>
  <c r="Q20" i="10"/>
  <c r="Q24" i="10"/>
  <c r="I26" i="10"/>
  <c r="S26" i="10" s="1"/>
  <c r="Q28" i="10"/>
  <c r="S28" i="10" s="1"/>
  <c r="Q17" i="10"/>
  <c r="I19" i="10"/>
  <c r="Q21" i="10"/>
  <c r="I23" i="10"/>
  <c r="Q25" i="10"/>
  <c r="I27" i="10"/>
  <c r="S27" i="10" s="1"/>
  <c r="Q29" i="10"/>
  <c r="S29" i="10" s="1"/>
  <c r="Q26" i="10"/>
  <c r="I17" i="10"/>
  <c r="S17" i="10" s="1"/>
  <c r="Q19" i="10"/>
  <c r="I21" i="10"/>
  <c r="Q23" i="10"/>
  <c r="I25" i="10"/>
  <c r="S25" i="10" s="1"/>
  <c r="O17" i="4"/>
  <c r="O18" i="4"/>
  <c r="O19" i="4"/>
  <c r="O20" i="4"/>
  <c r="O21" i="4"/>
  <c r="O22" i="4"/>
  <c r="O23" i="4"/>
  <c r="O24" i="4"/>
  <c r="O25" i="4"/>
  <c r="O26" i="4"/>
  <c r="O27" i="4"/>
  <c r="O28" i="4"/>
  <c r="O29" i="4"/>
  <c r="O16" i="4"/>
  <c r="C5" i="4"/>
  <c r="S21" i="10" l="1"/>
  <c r="S19" i="10"/>
  <c r="S23" i="10"/>
  <c r="Q10" i="4"/>
  <c r="D17" i="9" l="1"/>
  <c r="R17" i="4" l="1"/>
  <c r="R19" i="4"/>
  <c r="R21" i="4"/>
  <c r="R22" i="4"/>
  <c r="R24" i="4"/>
  <c r="R25" i="4"/>
  <c r="R26" i="4"/>
  <c r="R20" i="4"/>
  <c r="R27" i="4"/>
  <c r="R28" i="4"/>
  <c r="R23" i="4"/>
  <c r="R29" i="4"/>
  <c r="R18" i="4"/>
  <c r="R16" i="4"/>
  <c r="Q11" i="4"/>
  <c r="P12" i="4"/>
  <c r="K9" i="4"/>
  <c r="P16" i="4" l="1"/>
  <c r="P9" i="4" s="1"/>
  <c r="P17" i="4"/>
  <c r="P21" i="4"/>
  <c r="P25" i="4"/>
  <c r="P29" i="4"/>
  <c r="P20" i="4"/>
  <c r="P18" i="4"/>
  <c r="P22" i="4"/>
  <c r="P26" i="4"/>
  <c r="P23" i="4"/>
  <c r="P24" i="4"/>
  <c r="P19" i="4"/>
  <c r="P27" i="4"/>
  <c r="P28" i="4"/>
  <c r="Q17" i="4"/>
  <c r="Q24" i="4"/>
  <c r="Q27" i="4"/>
  <c r="Q18" i="4"/>
  <c r="Q19" i="4"/>
  <c r="Q25" i="4"/>
  <c r="Q28" i="4"/>
  <c r="Q16" i="4"/>
  <c r="Q21" i="4"/>
  <c r="Q26" i="4"/>
  <c r="Q23" i="4"/>
  <c r="Q22" i="4"/>
  <c r="Q20" i="4"/>
  <c r="Q29" i="4"/>
  <c r="I11" i="4"/>
  <c r="I16" i="4" s="1"/>
  <c r="I17" i="4" l="1"/>
  <c r="I24" i="4"/>
  <c r="I27" i="4"/>
  <c r="I18" i="4"/>
  <c r="I19" i="4"/>
  <c r="I25" i="4"/>
  <c r="I28" i="4"/>
  <c r="I22" i="4"/>
  <c r="I20" i="4"/>
  <c r="I29" i="4"/>
  <c r="I21" i="4"/>
  <c r="I26" i="4"/>
  <c r="I23" i="4"/>
  <c r="S16" i="4" l="1"/>
  <c r="T16" i="4" s="1"/>
  <c r="S27" i="4"/>
  <c r="T27" i="4" s="1"/>
  <c r="S28" i="4"/>
  <c r="T28" i="4" s="1"/>
  <c r="S25" i="4"/>
  <c r="T25" i="4" s="1"/>
  <c r="S24" i="4" l="1"/>
  <c r="T24" i="4" s="1"/>
  <c r="S29" i="4"/>
  <c r="T29" i="4" s="1"/>
  <c r="S23" i="4"/>
  <c r="T23" i="4" s="1"/>
  <c r="S19" i="4"/>
  <c r="T19" i="4" s="1"/>
  <c r="S17" i="4"/>
  <c r="T17" i="4" s="1"/>
  <c r="S20" i="4"/>
  <c r="T20" i="4" s="1"/>
  <c r="S21" i="4"/>
  <c r="T21" i="4" s="1"/>
  <c r="S18" i="4"/>
  <c r="T18" i="4" s="1"/>
  <c r="S26" i="4"/>
  <c r="T26" i="4" s="1"/>
  <c r="S22" i="4"/>
  <c r="T22" i="4" s="1"/>
</calcChain>
</file>

<file path=xl/sharedStrings.xml><?xml version="1.0" encoding="utf-8"?>
<sst xmlns="http://schemas.openxmlformats.org/spreadsheetml/2006/main" count="428" uniqueCount="102">
  <si>
    <t>Periode</t>
  </si>
  <si>
    <t>Verbrauch</t>
  </si>
  <si>
    <t>Ansatz</t>
  </si>
  <si>
    <t>Hofmatte 15</t>
  </si>
  <si>
    <t>Lüthi</t>
  </si>
  <si>
    <t>Brunner</t>
  </si>
  <si>
    <t>Stuber</t>
  </si>
  <si>
    <t>Cardinali</t>
  </si>
  <si>
    <t>Gerber</t>
  </si>
  <si>
    <t>Kuster</t>
  </si>
  <si>
    <t>Frey</t>
  </si>
  <si>
    <t>Flachmeier</t>
  </si>
  <si>
    <t>Graf</t>
  </si>
  <si>
    <t>Kiener</t>
  </si>
  <si>
    <t>Ruchti</t>
  </si>
  <si>
    <t>Hofmatte 17</t>
  </si>
  <si>
    <t>Hofmatte 19</t>
  </si>
  <si>
    <t>Wasser</t>
  </si>
  <si>
    <t>Büro</t>
  </si>
  <si>
    <t>Personen</t>
  </si>
  <si>
    <t>Schatzmann</t>
  </si>
  <si>
    <t>Künzi</t>
  </si>
  <si>
    <t>Berger</t>
  </si>
  <si>
    <t>Kehrichtgebühren</t>
  </si>
  <si>
    <t>Einheiten</t>
  </si>
  <si>
    <t>Heizung</t>
  </si>
  <si>
    <t>Warmwasser</t>
  </si>
  <si>
    <t>Kehricht</t>
  </si>
  <si>
    <t>WH15-3</t>
  </si>
  <si>
    <t>WH15-1</t>
  </si>
  <si>
    <t>WH15-2</t>
  </si>
  <si>
    <t>WH15-4</t>
  </si>
  <si>
    <t>WH17-5</t>
  </si>
  <si>
    <t>WH17-1</t>
  </si>
  <si>
    <t>WH17-2</t>
  </si>
  <si>
    <t>WH17-3</t>
  </si>
  <si>
    <t>WH17-4</t>
  </si>
  <si>
    <t>BH17-1</t>
  </si>
  <si>
    <t>BH17-2</t>
  </si>
  <si>
    <t>BH17-3</t>
  </si>
  <si>
    <t>BH17-4</t>
  </si>
  <si>
    <t>BH17-5</t>
  </si>
  <si>
    <t>pro Monat</t>
  </si>
  <si>
    <t>Name</t>
  </si>
  <si>
    <t>Vorname</t>
  </si>
  <si>
    <t>Anrede</t>
  </si>
  <si>
    <t>Ort</t>
  </si>
  <si>
    <t>Bremgarten</t>
  </si>
  <si>
    <t>PLZ</t>
  </si>
  <si>
    <t>Jean-Paul</t>
  </si>
  <si>
    <t>Camille</t>
  </si>
  <si>
    <t>Carin</t>
  </si>
  <si>
    <t>Caroline</t>
  </si>
  <si>
    <t>Bernardo</t>
  </si>
  <si>
    <t>Hélène</t>
  </si>
  <si>
    <t>Cartrain</t>
  </si>
  <si>
    <t>Tanja</t>
  </si>
  <si>
    <t>Dorothea</t>
  </si>
  <si>
    <t>Doris</t>
  </si>
  <si>
    <t>Michelle</t>
  </si>
  <si>
    <t>Claude</t>
  </si>
  <si>
    <t>Castro</t>
  </si>
  <si>
    <t>Herr</t>
  </si>
  <si>
    <t>Frau</t>
  </si>
  <si>
    <t>Personendaten</t>
  </si>
  <si>
    <t>Kehricht Total</t>
  </si>
  <si>
    <t>Gebühren Wasser</t>
  </si>
  <si>
    <t>Wohnfläche</t>
  </si>
  <si>
    <t>Wohnfläche Total</t>
  </si>
  <si>
    <t>Heizkosten</t>
  </si>
  <si>
    <t>Gebühren Heizkosten und Warmwasser</t>
  </si>
  <si>
    <t>Wohnung</t>
  </si>
  <si>
    <t>Zusammenzug</t>
  </si>
  <si>
    <t>Total gerundet</t>
  </si>
  <si>
    <t>Total Kosten</t>
  </si>
  <si>
    <t>Nutzung als</t>
  </si>
  <si>
    <t>Wohnungs-bezeichnung</t>
  </si>
  <si>
    <t>Adresse</t>
  </si>
  <si>
    <t>Strom</t>
  </si>
  <si>
    <t>Wohnungsdaten Überbauung Hofmatte</t>
  </si>
  <si>
    <t>Abrechnung Nebenkosten</t>
  </si>
  <si>
    <t>Aufteilung Nebenkosten Hofmatte 17</t>
  </si>
  <si>
    <t>Mietobjekt</t>
  </si>
  <si>
    <t>Stromkosten 
pro Objekt</t>
  </si>
  <si>
    <t>Wasserkosten pro Objekt</t>
  </si>
  <si>
    <t>Heizkosten 
pro Objekt</t>
  </si>
  <si>
    <t>Warmwasserkosten pro Objekt</t>
  </si>
  <si>
    <t>Anzahl Mietobjekte</t>
  </si>
  <si>
    <t>Gebühren Hauswart</t>
  </si>
  <si>
    <t>Hauswartskosten 
pro Objekt</t>
  </si>
  <si>
    <t>Hauswart</t>
  </si>
  <si>
    <t>Total Kosten 
pro Objekt</t>
  </si>
  <si>
    <t>Einheiten Total</t>
  </si>
  <si>
    <t>Anteil 
pro Objekt</t>
  </si>
  <si>
    <t>pro Nutzung</t>
  </si>
  <si>
    <t>Strom Total</t>
  </si>
  <si>
    <t>Jahr</t>
  </si>
  <si>
    <t>Gebühren Strom allgemein</t>
  </si>
  <si>
    <t>Kosten</t>
  </si>
  <si>
    <t>Kehrichtgebühr pro Objekt</t>
  </si>
  <si>
    <t>Nebenkosten pro Überbauung</t>
  </si>
  <si>
    <t>Anteil pro Objekt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</si>
</sst>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CHF&quot;* #,##0.00_);_(&quot;CHF&quot;* \(#,##0.00\);_(&quot;CHF&quot;* &quot;-&quot;??_);_(@_)"/>
    <numFmt numFmtId="165" formatCode="_ [$CHF-807]\ * #,##0.00_ ;_ [$CHF-807]\ * \-#,##0.00_ ;_ [$CHF-807]\ * &quot;-&quot;??_ ;_ @_ "/>
    <numFmt numFmtId="166" formatCode="0\ &quot;m³&quot;"/>
    <numFmt numFmtId="167" formatCode="0.00\ &quot;m²&quot;"/>
    <numFmt numFmtId="169" formatCode="0\ &quot;kWh&quot;"/>
  </numFmts>
  <fonts count="6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rgb="FF000000"/>
      <name val="Arial Narrow"/>
      <family val="2"/>
    </font>
  </fonts>
  <fills count="11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0" fontId="5" fillId="0" borderId="0"/>
  </cellStyleXfs>
  <cellXfs count="83">
    <xf numFmtId="0" fontId="0" fillId="0" borderId="0" xfId="0"/>
    <xf numFmtId="14" fontId="0" fillId="0" borderId="0" xfId="0" applyNumberForma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2" fillId="0" borderId="0" xfId="0" applyFont="1"/>
    <xf numFmtId="0" fontId="3" fillId="2" borderId="0" xfId="0" applyFont="1" applyFill="1"/>
    <xf numFmtId="0" fontId="3" fillId="4" borderId="0" xfId="0" applyFont="1" applyFill="1"/>
    <xf numFmtId="165" fontId="0" fillId="4" borderId="0" xfId="0" applyNumberFormat="1" applyFill="1"/>
    <xf numFmtId="166" fontId="0" fillId="3" borderId="0" xfId="0" applyNumberFormat="1" applyFill="1"/>
    <xf numFmtId="165" fontId="0" fillId="3" borderId="0" xfId="0" applyNumberFormat="1" applyFill="1"/>
    <xf numFmtId="0" fontId="0" fillId="7" borderId="0" xfId="0" applyFill="1"/>
    <xf numFmtId="0" fontId="3" fillId="3" borderId="0" xfId="0" applyFont="1" applyFill="1"/>
    <xf numFmtId="9" fontId="3" fillId="3" borderId="0" xfId="0" applyNumberFormat="1" applyFont="1" applyFill="1"/>
    <xf numFmtId="9" fontId="0" fillId="7" borderId="0" xfId="0" applyNumberFormat="1" applyFill="1"/>
    <xf numFmtId="0" fontId="0" fillId="8" borderId="0" xfId="0" applyFill="1"/>
    <xf numFmtId="165" fontId="0" fillId="7" borderId="0" xfId="0" applyNumberFormat="1" applyFill="1"/>
    <xf numFmtId="165" fontId="0" fillId="8" borderId="0" xfId="0" applyNumberFormat="1" applyFill="1"/>
    <xf numFmtId="0" fontId="3" fillId="7" borderId="0" xfId="0" applyFont="1" applyFill="1"/>
    <xf numFmtId="0" fontId="3" fillId="8" borderId="0" xfId="0" applyFont="1" applyFill="1"/>
    <xf numFmtId="0" fontId="2" fillId="6" borderId="0" xfId="0" applyFont="1" applyFill="1" applyAlignment="1">
      <alignment vertical="center" wrapText="1"/>
    </xf>
    <xf numFmtId="0" fontId="2" fillId="2" borderId="0" xfId="0" applyFont="1" applyFill="1" applyAlignment="1">
      <alignment horizontal="right" vertical="center" wrapText="1"/>
    </xf>
    <xf numFmtId="0" fontId="2" fillId="4" borderId="0" xfId="0" applyFont="1" applyFill="1" applyAlignment="1">
      <alignment horizontal="right" vertical="center" wrapText="1"/>
    </xf>
    <xf numFmtId="0" fontId="2" fillId="3" borderId="0" xfId="0" applyFont="1" applyFill="1" applyAlignment="1">
      <alignment horizontal="right" vertical="center" wrapText="1"/>
    </xf>
    <xf numFmtId="0" fontId="2" fillId="7" borderId="0" xfId="0" applyFont="1" applyFill="1" applyAlignment="1">
      <alignment horizontal="right" vertical="center" wrapText="1"/>
    </xf>
    <xf numFmtId="0" fontId="2" fillId="8" borderId="0" xfId="0" applyFont="1" applyFill="1" applyAlignment="1">
      <alignment horizontal="right" vertical="center" wrapText="1"/>
    </xf>
    <xf numFmtId="0" fontId="2" fillId="9" borderId="0" xfId="0" applyFont="1" applyFill="1" applyAlignment="1">
      <alignment horizontal="right" vertical="center" wrapText="1"/>
    </xf>
    <xf numFmtId="0" fontId="4" fillId="0" borderId="0" xfId="0" applyFont="1"/>
    <xf numFmtId="167" fontId="0" fillId="6" borderId="0" xfId="0" applyNumberFormat="1" applyFill="1"/>
    <xf numFmtId="1" fontId="0" fillId="0" borderId="0" xfId="0" applyNumberFormat="1"/>
    <xf numFmtId="0" fontId="2" fillId="6" borderId="1" xfId="0" applyFont="1" applyFill="1" applyBorder="1" applyAlignment="1">
      <alignment vertical="center" wrapText="1"/>
    </xf>
    <xf numFmtId="0" fontId="2" fillId="6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right" vertical="center" wrapText="1"/>
    </xf>
    <xf numFmtId="0" fontId="2" fillId="4" borderId="2" xfId="0" applyFont="1" applyFill="1" applyBorder="1" applyAlignment="1">
      <alignment horizontal="right" vertical="center" wrapText="1"/>
    </xf>
    <xf numFmtId="0" fontId="2" fillId="3" borderId="2" xfId="0" applyFont="1" applyFill="1" applyBorder="1" applyAlignment="1">
      <alignment horizontal="left" vertical="center" wrapText="1"/>
    </xf>
    <xf numFmtId="9" fontId="2" fillId="3" borderId="2" xfId="0" applyNumberFormat="1" applyFont="1" applyFill="1" applyBorder="1" applyAlignment="1">
      <alignment horizontal="right" vertical="center" wrapText="1"/>
    </xf>
    <xf numFmtId="0" fontId="2" fillId="3" borderId="2" xfId="0" applyFont="1" applyFill="1" applyBorder="1" applyAlignment="1">
      <alignment horizontal="right" vertical="center" wrapText="1"/>
    </xf>
    <xf numFmtId="0" fontId="2" fillId="7" borderId="2" xfId="0" applyFont="1" applyFill="1" applyBorder="1" applyAlignment="1">
      <alignment horizontal="right" vertical="center" wrapText="1"/>
    </xf>
    <xf numFmtId="0" fontId="2" fillId="8" borderId="2" xfId="0" applyFont="1" applyFill="1" applyBorder="1" applyAlignment="1">
      <alignment horizontal="right" vertical="center" wrapText="1"/>
    </xf>
    <xf numFmtId="0" fontId="2" fillId="9" borderId="2" xfId="0" applyFont="1" applyFill="1" applyBorder="1" applyAlignment="1">
      <alignment horizontal="right" vertical="center" wrapText="1"/>
    </xf>
    <xf numFmtId="0" fontId="2" fillId="9" borderId="3" xfId="0" applyFont="1" applyFill="1" applyBorder="1" applyAlignment="1">
      <alignment horizontal="right" vertical="center" wrapText="1"/>
    </xf>
    <xf numFmtId="0" fontId="0" fillId="6" borderId="1" xfId="0" applyFill="1" applyBorder="1"/>
    <xf numFmtId="0" fontId="0" fillId="6" borderId="2" xfId="0" applyFill="1" applyBorder="1"/>
    <xf numFmtId="0" fontId="0" fillId="2" borderId="2" xfId="0" applyFill="1" applyBorder="1"/>
    <xf numFmtId="0" fontId="0" fillId="4" borderId="2" xfId="0" applyFill="1" applyBorder="1"/>
    <xf numFmtId="0" fontId="0" fillId="3" borderId="2" xfId="0" applyFill="1" applyBorder="1"/>
    <xf numFmtId="165" fontId="0" fillId="2" borderId="2" xfId="0" applyNumberFormat="1" applyFill="1" applyBorder="1"/>
    <xf numFmtId="165" fontId="0" fillId="7" borderId="2" xfId="0" applyNumberFormat="1" applyFill="1" applyBorder="1"/>
    <xf numFmtId="165" fontId="0" fillId="8" borderId="2" xfId="0" applyNumberFormat="1" applyFill="1" applyBorder="1"/>
    <xf numFmtId="167" fontId="0" fillId="7" borderId="0" xfId="0" applyNumberFormat="1" applyFill="1"/>
    <xf numFmtId="165" fontId="0" fillId="5" borderId="2" xfId="0" applyNumberFormat="1" applyFill="1" applyBorder="1"/>
    <xf numFmtId="167" fontId="0" fillId="5" borderId="2" xfId="0" applyNumberFormat="1" applyFill="1" applyBorder="1"/>
    <xf numFmtId="165" fontId="0" fillId="2" borderId="0" xfId="0" applyNumberFormat="1" applyFill="1"/>
    <xf numFmtId="0" fontId="1" fillId="8" borderId="0" xfId="0" applyFont="1" applyFill="1" applyAlignment="1">
      <alignment horizontal="left"/>
    </xf>
    <xf numFmtId="0" fontId="0" fillId="9" borderId="0" xfId="0" applyFill="1"/>
    <xf numFmtId="0" fontId="0" fillId="3" borderId="0" xfId="0" applyFill="1" applyAlignment="1">
      <alignment horizontal="left" indent="1"/>
    </xf>
    <xf numFmtId="0" fontId="2" fillId="2" borderId="2" xfId="0" applyFont="1" applyFill="1" applyBorder="1"/>
    <xf numFmtId="0" fontId="2" fillId="4" borderId="2" xfId="0" applyFont="1" applyFill="1" applyBorder="1"/>
    <xf numFmtId="0" fontId="2" fillId="3" borderId="2" xfId="0" applyFont="1" applyFill="1" applyBorder="1"/>
    <xf numFmtId="0" fontId="2" fillId="7" borderId="2" xfId="0" applyFont="1" applyFill="1" applyBorder="1"/>
    <xf numFmtId="0" fontId="2" fillId="8" borderId="2" xfId="0" applyFont="1" applyFill="1" applyBorder="1"/>
    <xf numFmtId="0" fontId="0" fillId="9" borderId="2" xfId="0" applyFill="1" applyBorder="1"/>
    <xf numFmtId="0" fontId="0" fillId="9" borderId="3" xfId="0" applyFill="1" applyBorder="1"/>
    <xf numFmtId="165" fontId="0" fillId="5" borderId="3" xfId="0" applyNumberFormat="1" applyFill="1" applyBorder="1"/>
    <xf numFmtId="164" fontId="0" fillId="3" borderId="0" xfId="0" applyNumberFormat="1" applyFill="1" applyAlignment="1">
      <alignment horizontal="right"/>
    </xf>
    <xf numFmtId="0" fontId="3" fillId="3" borderId="0" xfId="0" applyFont="1" applyFill="1" applyAlignment="1">
      <alignment horizontal="right"/>
    </xf>
    <xf numFmtId="165" fontId="0" fillId="5" borderId="2" xfId="0" applyNumberFormat="1" applyFont="1" applyFill="1" applyBorder="1"/>
    <xf numFmtId="0" fontId="2" fillId="10" borderId="0" xfId="0" applyFont="1" applyFill="1" applyAlignment="1">
      <alignment horizontal="right" vertical="center" wrapText="1"/>
    </xf>
    <xf numFmtId="0" fontId="1" fillId="6" borderId="0" xfId="0" applyFont="1" applyFill="1" applyAlignment="1">
      <alignment wrapText="1"/>
    </xf>
    <xf numFmtId="0" fontId="2" fillId="6" borderId="0" xfId="0" applyFont="1" applyFill="1" applyBorder="1" applyAlignment="1">
      <alignment vertical="center" wrapText="1"/>
    </xf>
    <xf numFmtId="0" fontId="1" fillId="6" borderId="0" xfId="0" applyFont="1" applyFill="1"/>
    <xf numFmtId="0" fontId="0" fillId="3" borderId="0" xfId="0" applyFill="1" applyAlignment="1">
      <alignment horizontal="right"/>
    </xf>
    <xf numFmtId="169" fontId="0" fillId="5" borderId="0" xfId="0" applyNumberFormat="1" applyFill="1"/>
    <xf numFmtId="0" fontId="1" fillId="6" borderId="4" xfId="0" applyFont="1" applyFill="1" applyBorder="1" applyAlignment="1">
      <alignment horizontal="left"/>
    </xf>
    <xf numFmtId="0" fontId="1" fillId="6" borderId="1" xfId="0" applyFont="1" applyFill="1" applyBorder="1" applyAlignment="1">
      <alignment horizontal="left"/>
    </xf>
    <xf numFmtId="0" fontId="1" fillId="9" borderId="0" xfId="0" applyFont="1" applyFill="1" applyAlignment="1">
      <alignment horizontal="left"/>
    </xf>
    <xf numFmtId="0" fontId="1" fillId="7" borderId="0" xfId="0" applyFont="1" applyFill="1" applyAlignment="1">
      <alignment horizontal="left"/>
    </xf>
    <xf numFmtId="0" fontId="1" fillId="2" borderId="0" xfId="0" applyFont="1" applyFill="1" applyAlignment="1">
      <alignment horizontal="left"/>
    </xf>
    <xf numFmtId="0" fontId="1" fillId="4" borderId="0" xfId="0" applyFont="1" applyFill="1" applyAlignment="1">
      <alignment horizontal="left"/>
    </xf>
    <xf numFmtId="0" fontId="1" fillId="3" borderId="0" xfId="0" applyFont="1" applyFill="1" applyAlignment="1">
      <alignment horizontal="left"/>
    </xf>
    <xf numFmtId="0" fontId="1" fillId="6" borderId="0" xfId="0" applyFont="1" applyFill="1" applyAlignment="1">
      <alignment horizontal="left" vertical="center" wrapText="1"/>
    </xf>
  </cellXfs>
  <cellStyles count="2">
    <cellStyle name="Standard" xfId="0" builtinId="0"/>
    <cellStyle name="Standard 2" xfId="1" xr:uid="{9FED6E70-EF53-4408-98F4-60C35A52DEF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Familie Kuster</a:t>
            </a:r>
          </a:p>
          <a:p>
            <a:pPr>
              <a:defRPr/>
            </a:pPr>
            <a:r>
              <a:rPr lang="en-US"/>
              <a:t>Aufteilung Nebenkosten vom Jahr 2020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674-4D3F-BB9F-429861F4632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2674-4D3F-BB9F-429861F4632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2674-4D3F-BB9F-429861F46325}"/>
              </c:ext>
            </c:extLst>
          </c:dPt>
          <c:dPt>
            <c:idx val="3"/>
            <c:bubble3D val="0"/>
            <c:spPr>
              <a:blipFill>
                <a:blip xmlns:r="http://schemas.openxmlformats.org/officeDocument/2006/relationships" r:embed="rId3"/>
                <a:stretch>
                  <a:fillRect/>
                </a:stretch>
              </a:blip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B158-4706-B686-6F2E7A46ED05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2674-4D3F-BB9F-429861F46325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2674-4D3F-BB9F-429861F4632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Aufteilung!$H$4:$M$4</c:f>
              <c:strCache>
                <c:ptCount val="6"/>
                <c:pt idx="0">
                  <c:v>Strom</c:v>
                </c:pt>
                <c:pt idx="1">
                  <c:v>Kehricht</c:v>
                </c:pt>
                <c:pt idx="2">
                  <c:v>Wasser</c:v>
                </c:pt>
                <c:pt idx="3">
                  <c:v>Heizung</c:v>
                </c:pt>
                <c:pt idx="4">
                  <c:v>Warmwasser</c:v>
                </c:pt>
                <c:pt idx="5">
                  <c:v>Hauswart</c:v>
                </c:pt>
              </c:strCache>
            </c:strRef>
          </c:cat>
          <c:val>
            <c:numRef>
              <c:f>Aufteilung!$H$6:$M$6</c:f>
              <c:numCache>
                <c:formatCode>0</c:formatCode>
                <c:ptCount val="6"/>
                <c:pt idx="0">
                  <c:v>107.04477857142857</c:v>
                </c:pt>
                <c:pt idx="1">
                  <c:v>24.232038834951453</c:v>
                </c:pt>
                <c:pt idx="2">
                  <c:v>124.6</c:v>
                </c:pt>
                <c:pt idx="3">
                  <c:v>391.30687175313659</c:v>
                </c:pt>
                <c:pt idx="4">
                  <c:v>186.21933333333331</c:v>
                </c:pt>
                <c:pt idx="5">
                  <c:v>216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58-4706-B686-6F2E7A46ED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Aufteilung Nebenkosten 2020
Familie Kuster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Aufteilung!$H$4</c:f>
              <c:strCache>
                <c:ptCount val="1"/>
                <c:pt idx="0">
                  <c:v>Strom</c:v>
                </c:pt>
              </c:strCache>
            </c:strRef>
          </c:tx>
          <c:spPr>
            <a:solidFill>
              <a:schemeClr val="accent1"/>
            </a:solidFill>
            <a:ln w="19050">
              <a:solidFill>
                <a:schemeClr val="lt1"/>
              </a:solidFill>
            </a:ln>
            <a:effectLst/>
          </c:spPr>
          <c:invertIfNegative val="0"/>
          <c:val>
            <c:numRef>
              <c:f>Aufteilung!$H$6</c:f>
              <c:numCache>
                <c:formatCode>0</c:formatCode>
                <c:ptCount val="1"/>
                <c:pt idx="0">
                  <c:v>107.04477857142857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DA7-43E0-853A-CE502177DDB8}"/>
            </c:ext>
          </c:extLst>
        </c:ser>
        <c:ser>
          <c:idx val="1"/>
          <c:order val="1"/>
          <c:tx>
            <c:strRef>
              <c:f>Aufteilung!$I$4</c:f>
              <c:strCache>
                <c:ptCount val="1"/>
                <c:pt idx="0">
                  <c:v>Kehricht</c:v>
                </c:pt>
              </c:strCache>
            </c:strRef>
          </c:tx>
          <c:spPr>
            <a:solidFill>
              <a:schemeClr val="accent2"/>
            </a:solidFill>
            <a:ln w="19050">
              <a:solidFill>
                <a:schemeClr val="lt1"/>
              </a:solidFill>
            </a:ln>
            <a:effectLst/>
          </c:spPr>
          <c:invertIfNegative val="0"/>
          <c:val>
            <c:numRef>
              <c:f>Aufteilung!$I$6</c:f>
              <c:numCache>
                <c:formatCode>0</c:formatCode>
                <c:ptCount val="1"/>
                <c:pt idx="0">
                  <c:v>24.232038834951453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DA7-43E0-853A-CE502177DDB8}"/>
            </c:ext>
          </c:extLst>
        </c:ser>
        <c:ser>
          <c:idx val="2"/>
          <c:order val="2"/>
          <c:tx>
            <c:strRef>
              <c:f>Aufteilung!$J$4</c:f>
              <c:strCache>
                <c:ptCount val="1"/>
                <c:pt idx="0">
                  <c:v>Wasser</c:v>
                </c:pt>
              </c:strCache>
            </c:strRef>
          </c:tx>
          <c:spPr>
            <a:solidFill>
              <a:schemeClr val="accent3"/>
            </a:solidFill>
            <a:ln w="19050">
              <a:solidFill>
                <a:schemeClr val="lt1"/>
              </a:solidFill>
            </a:ln>
            <a:effectLst/>
          </c:spPr>
          <c:invertIfNegative val="0"/>
          <c:val>
            <c:numRef>
              <c:f>Aufteilung!$J$6</c:f>
              <c:numCache>
                <c:formatCode>0</c:formatCode>
                <c:ptCount val="1"/>
                <c:pt idx="0">
                  <c:v>124.6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ADA7-43E0-853A-CE502177DDB8}"/>
            </c:ext>
          </c:extLst>
        </c:ser>
        <c:ser>
          <c:idx val="3"/>
          <c:order val="3"/>
          <c:tx>
            <c:strRef>
              <c:f>Aufteilung!$K$4</c:f>
              <c:strCache>
                <c:ptCount val="1"/>
                <c:pt idx="0">
                  <c:v>Heizung</c:v>
                </c:pt>
              </c:strCache>
            </c:strRef>
          </c:tx>
          <c:spPr>
            <a:solidFill>
              <a:schemeClr val="accent4"/>
            </a:solidFill>
            <a:ln w="19050">
              <a:solidFill>
                <a:schemeClr val="lt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blipFill>
                <a:blip xmlns:r="http://schemas.openxmlformats.org/officeDocument/2006/relationships" r:embed="rId3"/>
                <a:stretch>
                  <a:fillRect/>
                </a:stretch>
              </a:blip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09A-430C-8C3B-9EFDC18C74E9}"/>
              </c:ext>
            </c:extLst>
          </c:dPt>
          <c:val>
            <c:numRef>
              <c:f>Aufteilung!$K$6</c:f>
              <c:numCache>
                <c:formatCode>0</c:formatCode>
                <c:ptCount val="1"/>
                <c:pt idx="0">
                  <c:v>391.30687175313659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ADA7-43E0-853A-CE502177DDB8}"/>
            </c:ext>
          </c:extLst>
        </c:ser>
        <c:ser>
          <c:idx val="4"/>
          <c:order val="4"/>
          <c:tx>
            <c:strRef>
              <c:f>Aufteilung!$L$4</c:f>
              <c:strCache>
                <c:ptCount val="1"/>
                <c:pt idx="0">
                  <c:v>Warmwasser</c:v>
                </c:pt>
              </c:strCache>
            </c:strRef>
          </c:tx>
          <c:spPr>
            <a:solidFill>
              <a:schemeClr val="accent5"/>
            </a:solidFill>
            <a:ln w="19050">
              <a:solidFill>
                <a:schemeClr val="lt1"/>
              </a:solidFill>
            </a:ln>
            <a:effectLst/>
          </c:spPr>
          <c:invertIfNegative val="0"/>
          <c:val>
            <c:numRef>
              <c:f>Aufteilung!$L$6</c:f>
              <c:numCache>
                <c:formatCode>0</c:formatCode>
                <c:ptCount val="1"/>
                <c:pt idx="0">
                  <c:v>186.21933333333331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ADA7-43E0-853A-CE502177DDB8}"/>
            </c:ext>
          </c:extLst>
        </c:ser>
        <c:ser>
          <c:idx val="5"/>
          <c:order val="5"/>
          <c:tx>
            <c:strRef>
              <c:f>Aufteilung!$M$4</c:f>
              <c:strCache>
                <c:ptCount val="1"/>
                <c:pt idx="0">
                  <c:v>Hauswart</c:v>
                </c:pt>
              </c:strCache>
            </c:strRef>
          </c:tx>
          <c:spPr>
            <a:solidFill>
              <a:schemeClr val="accent6"/>
            </a:solidFill>
            <a:ln w="19050">
              <a:solidFill>
                <a:schemeClr val="lt1"/>
              </a:solidFill>
            </a:ln>
            <a:effectLst/>
          </c:spPr>
          <c:invertIfNegative val="0"/>
          <c:val>
            <c:numRef>
              <c:f>Aufteilung!$M$6</c:f>
              <c:numCache>
                <c:formatCode>0</c:formatCode>
                <c:ptCount val="1"/>
                <c:pt idx="0">
                  <c:v>216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ADA7-43E0-853A-CE502177DD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72944608"/>
        <c:axId val="372946248"/>
      </c:barChart>
      <c:catAx>
        <c:axId val="3729446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72946248"/>
        <c:crosses val="autoZero"/>
        <c:auto val="1"/>
        <c:lblAlgn val="ctr"/>
        <c:lblOffset val="100"/>
        <c:noMultiLvlLbl val="0"/>
      </c:catAx>
      <c:valAx>
        <c:axId val="372946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729446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2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1098291</xdr:colOff>
      <xdr:row>12</xdr:row>
      <xdr:rowOff>38876</xdr:rowOff>
    </xdr:from>
    <xdr:to>
      <xdr:col>11</xdr:col>
      <xdr:colOff>360880</xdr:colOff>
      <xdr:row>24</xdr:row>
      <xdr:rowOff>159786</xdr:rowOff>
    </xdr:to>
    <xdr:pic>
      <xdr:nvPicPr>
        <xdr:cNvPr id="9" name="Grafik 8">
          <a:extLst>
            <a:ext uri="{FF2B5EF4-FFF2-40B4-BE49-F238E27FC236}">
              <a16:creationId xmlns:a16="http://schemas.microsoft.com/office/drawing/2014/main" id="{7B9C45D7-4B73-44A5-B7CD-9BB167BAAF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duotone>
            <a:prstClr val="black"/>
            <a:schemeClr val="accent4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68597" y="2604794"/>
          <a:ext cx="2440829" cy="2453563"/>
        </a:xfrm>
        <a:prstGeom prst="rect">
          <a:avLst/>
        </a:prstGeom>
      </xdr:spPr>
    </xdr:pic>
    <xdr:clientData/>
  </xdr:twoCellAnchor>
  <xdr:twoCellAnchor>
    <xdr:from>
      <xdr:col>0</xdr:col>
      <xdr:colOff>2915</xdr:colOff>
      <xdr:row>10</xdr:row>
      <xdr:rowOff>173781</xdr:rowOff>
    </xdr:from>
    <xdr:to>
      <xdr:col>7</xdr:col>
      <xdr:colOff>903903</xdr:colOff>
      <xdr:row>35</xdr:row>
      <xdr:rowOff>194386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B70E4411-F966-4EF5-B671-56D660D6B50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0</xdr:colOff>
      <xdr:row>11</xdr:row>
      <xdr:rowOff>0</xdr:rowOff>
    </xdr:from>
    <xdr:to>
      <xdr:col>18</xdr:col>
      <xdr:colOff>414144</xdr:colOff>
      <xdr:row>34</xdr:row>
      <xdr:rowOff>24881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C87F2BE9-2236-45C6-9BDD-6060A70C62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EEB372-4678-4EDC-97E2-B5F0F03EA6E7}">
  <dimension ref="A1:T29"/>
  <sheetViews>
    <sheetView tabSelected="1" zoomScaleNormal="100" zoomScalePageLayoutView="40" workbookViewId="0">
      <selection activeCell="I9" sqref="I9"/>
    </sheetView>
  </sheetViews>
  <sheetFormatPr baseColWidth="10" defaultRowHeight="15" x14ac:dyDescent="0.25"/>
  <cols>
    <col min="1" max="1" width="14.42578125" customWidth="1"/>
    <col min="2" max="2" width="11.5703125" bestFit="1" customWidth="1"/>
    <col min="3" max="3" width="10.140625" bestFit="1" customWidth="1"/>
    <col min="4" max="4" width="7.5703125" bestFit="1" customWidth="1"/>
    <col min="5" max="5" width="11.85546875" bestFit="1" customWidth="1"/>
    <col min="6" max="6" width="5.5703125" bestFit="1" customWidth="1"/>
    <col min="7" max="7" width="11.42578125" bestFit="1" customWidth="1"/>
    <col min="8" max="8" width="11.85546875" bestFit="1" customWidth="1"/>
    <col min="9" max="9" width="14.85546875" customWidth="1"/>
    <col min="10" max="10" width="14.85546875" bestFit="1" customWidth="1"/>
    <col min="11" max="11" width="14.42578125" bestFit="1" customWidth="1"/>
    <col min="12" max="12" width="11.28515625" bestFit="1" customWidth="1"/>
    <col min="13" max="13" width="11.85546875" bestFit="1" customWidth="1"/>
    <col min="14" max="14" width="13.5703125" bestFit="1" customWidth="1"/>
    <col min="15" max="15" width="17.5703125" bestFit="1" customWidth="1"/>
    <col min="16" max="16" width="13.42578125" bestFit="1" customWidth="1"/>
    <col min="17" max="17" width="18.7109375" bestFit="1" customWidth="1"/>
    <col min="18" max="18" width="20.7109375" bestFit="1" customWidth="1"/>
    <col min="19" max="20" width="13.42578125" bestFit="1" customWidth="1"/>
  </cols>
  <sheetData>
    <row r="1" spans="1:20" ht="18.75" x14ac:dyDescent="0.3">
      <c r="A1" s="29" t="s">
        <v>80</v>
      </c>
    </row>
    <row r="2" spans="1:20" ht="18.75" x14ac:dyDescent="0.3">
      <c r="A2" s="29"/>
    </row>
    <row r="3" spans="1:20" x14ac:dyDescent="0.25">
      <c r="A3" t="s">
        <v>0</v>
      </c>
      <c r="B3" s="1">
        <v>43831</v>
      </c>
      <c r="C3" s="1">
        <v>44196</v>
      </c>
    </row>
    <row r="5" spans="1:20" x14ac:dyDescent="0.25">
      <c r="A5" t="s">
        <v>87</v>
      </c>
      <c r="C5" s="5">
        <f>COUNTA(A16:A29)</f>
        <v>14</v>
      </c>
    </row>
    <row r="7" spans="1:20" ht="18.95" customHeight="1" x14ac:dyDescent="0.25">
      <c r="A7" s="82" t="s">
        <v>100</v>
      </c>
      <c r="B7" s="70"/>
      <c r="C7" s="70"/>
      <c r="D7" s="70"/>
      <c r="E7" s="70"/>
      <c r="F7" s="70"/>
      <c r="G7" s="70"/>
      <c r="H7" s="79" t="s">
        <v>97</v>
      </c>
      <c r="I7" s="79"/>
      <c r="J7" s="80" t="s">
        <v>23</v>
      </c>
      <c r="K7" s="80"/>
      <c r="L7" s="81" t="s">
        <v>66</v>
      </c>
      <c r="M7" s="81"/>
      <c r="N7" s="3"/>
      <c r="O7" s="78" t="s">
        <v>70</v>
      </c>
      <c r="P7" s="78"/>
      <c r="Q7" s="78"/>
      <c r="R7" s="55" t="s">
        <v>88</v>
      </c>
      <c r="S7" s="77" t="s">
        <v>72</v>
      </c>
      <c r="T7" s="77"/>
    </row>
    <row r="8" spans="1:20" ht="18.95" customHeight="1" x14ac:dyDescent="0.25">
      <c r="A8" s="82"/>
      <c r="B8" s="70"/>
      <c r="C8" s="70"/>
      <c r="D8" s="70"/>
      <c r="E8" s="70"/>
      <c r="F8" s="70"/>
      <c r="G8" s="70"/>
      <c r="H8" s="2"/>
      <c r="I8" s="2"/>
      <c r="J8" s="4"/>
      <c r="K8" s="4"/>
      <c r="L8" s="3"/>
      <c r="M8" s="67" t="s">
        <v>19</v>
      </c>
      <c r="N8" s="67"/>
      <c r="O8" s="13"/>
      <c r="P8" s="13"/>
      <c r="Q8" s="13"/>
      <c r="R8" s="17"/>
      <c r="S8" s="56"/>
      <c r="T8" s="56"/>
    </row>
    <row r="9" spans="1:20" ht="18.95" customHeight="1" x14ac:dyDescent="0.25">
      <c r="A9" s="82"/>
      <c r="B9" s="70"/>
      <c r="C9" s="70"/>
      <c r="D9" s="70"/>
      <c r="E9" s="70"/>
      <c r="F9" s="70"/>
      <c r="G9" s="70"/>
      <c r="H9" s="8" t="s">
        <v>1</v>
      </c>
      <c r="I9" s="74">
        <v>6021</v>
      </c>
      <c r="J9" s="9" t="s">
        <v>92</v>
      </c>
      <c r="K9" s="4">
        <f>SUM(J16:J29)</f>
        <v>51.5</v>
      </c>
      <c r="L9" s="15"/>
      <c r="M9" s="67" t="s">
        <v>94</v>
      </c>
      <c r="N9" s="67" t="s">
        <v>98</v>
      </c>
      <c r="O9" s="20" t="s">
        <v>74</v>
      </c>
      <c r="P9" s="18">
        <f>SUM(P16:P29)</f>
        <v>7821.2119999999986</v>
      </c>
      <c r="Q9" s="18">
        <v>9776.5149999999994</v>
      </c>
      <c r="R9" s="21" t="s">
        <v>42</v>
      </c>
      <c r="S9" s="56"/>
      <c r="T9" s="56"/>
    </row>
    <row r="10" spans="1:20" ht="18.95" customHeight="1" x14ac:dyDescent="0.25">
      <c r="A10" s="82"/>
      <c r="B10" s="70"/>
      <c r="C10" s="70"/>
      <c r="D10" s="70"/>
      <c r="E10" s="70"/>
      <c r="F10" s="70"/>
      <c r="G10" s="70"/>
      <c r="H10" s="8" t="s">
        <v>2</v>
      </c>
      <c r="I10" s="54">
        <v>0.24890000000000001</v>
      </c>
      <c r="J10" s="4"/>
      <c r="K10" s="4"/>
      <c r="L10" s="14" t="s">
        <v>71</v>
      </c>
      <c r="M10" s="5">
        <f>SUMIF(L$16:L$29,L10,M$16:M$29)</f>
        <v>10.5</v>
      </c>
      <c r="N10" s="66">
        <v>124.6</v>
      </c>
      <c r="O10" s="20" t="s">
        <v>69</v>
      </c>
      <c r="P10" s="16">
        <v>0.8</v>
      </c>
      <c r="Q10" s="18">
        <f>P10*$Q$9</f>
        <v>7821.2119999999995</v>
      </c>
      <c r="R10" s="19">
        <v>18</v>
      </c>
      <c r="S10" s="56"/>
      <c r="T10" s="56"/>
    </row>
    <row r="11" spans="1:20" ht="18.95" customHeight="1" x14ac:dyDescent="0.25">
      <c r="A11" s="82"/>
      <c r="B11" s="70"/>
      <c r="C11" s="70"/>
      <c r="D11" s="70"/>
      <c r="E11" s="70"/>
      <c r="F11" s="70"/>
      <c r="G11" s="70"/>
      <c r="H11" s="8" t="s">
        <v>95</v>
      </c>
      <c r="I11" s="54">
        <f>I9*I10</f>
        <v>1498.6269</v>
      </c>
      <c r="J11" s="9" t="s">
        <v>65</v>
      </c>
      <c r="K11" s="10">
        <v>998.36</v>
      </c>
      <c r="L11" s="14" t="s">
        <v>18</v>
      </c>
      <c r="M11" s="5">
        <f>SUMIF(L$16:L$29,L11,M$16:M$29)</f>
        <v>9</v>
      </c>
      <c r="N11" s="66">
        <v>118.95</v>
      </c>
      <c r="O11" s="20" t="s">
        <v>26</v>
      </c>
      <c r="P11" s="16">
        <v>0.2</v>
      </c>
      <c r="Q11" s="18">
        <f>P11*$Q$9</f>
        <v>1955.3029999999999</v>
      </c>
      <c r="R11" s="17"/>
      <c r="S11" s="56"/>
      <c r="T11" s="56"/>
    </row>
    <row r="12" spans="1:20" ht="18.95" customHeight="1" x14ac:dyDescent="0.25">
      <c r="A12" s="82"/>
      <c r="B12" s="70"/>
      <c r="C12" s="70"/>
      <c r="D12" s="70"/>
      <c r="E12" s="70"/>
      <c r="F12" s="70"/>
      <c r="G12" s="70"/>
      <c r="H12" s="2"/>
      <c r="I12" s="2"/>
      <c r="J12" s="4"/>
      <c r="K12" s="4"/>
      <c r="L12" s="57"/>
      <c r="M12" s="11"/>
      <c r="N12" s="12"/>
      <c r="O12" s="20" t="s">
        <v>68</v>
      </c>
      <c r="P12" s="51">
        <f>SUM(O16:O29)</f>
        <v>1032.1500000000001</v>
      </c>
      <c r="Q12" s="16"/>
      <c r="R12" s="17"/>
      <c r="S12" s="56"/>
      <c r="T12" s="56"/>
    </row>
    <row r="13" spans="1:20" ht="18.95" customHeight="1" x14ac:dyDescent="0.25"/>
    <row r="14" spans="1:20" ht="18.95" customHeight="1" x14ac:dyDescent="0.25">
      <c r="A14" s="75" t="s">
        <v>64</v>
      </c>
      <c r="B14" s="75"/>
      <c r="C14" s="75"/>
      <c r="D14" s="75"/>
      <c r="E14" s="75"/>
      <c r="F14" s="75"/>
      <c r="G14" s="76"/>
      <c r="H14" s="58"/>
      <c r="I14" s="58"/>
      <c r="J14" s="59"/>
      <c r="K14" s="59"/>
      <c r="L14" s="60"/>
      <c r="M14" s="60"/>
      <c r="N14" s="60"/>
      <c r="O14" s="61"/>
      <c r="P14" s="61"/>
      <c r="Q14" s="61"/>
      <c r="R14" s="62"/>
      <c r="S14" s="63"/>
      <c r="T14" s="64"/>
    </row>
    <row r="15" spans="1:20" s="7" customFormat="1" ht="30" x14ac:dyDescent="0.25">
      <c r="A15" s="32" t="s">
        <v>82</v>
      </c>
      <c r="B15" s="33" t="s">
        <v>43</v>
      </c>
      <c r="C15" s="33" t="s">
        <v>44</v>
      </c>
      <c r="D15" s="33" t="s">
        <v>45</v>
      </c>
      <c r="E15" s="33" t="s">
        <v>77</v>
      </c>
      <c r="F15" s="33" t="s">
        <v>48</v>
      </c>
      <c r="G15" s="33" t="s">
        <v>46</v>
      </c>
      <c r="H15" s="34" t="s">
        <v>93</v>
      </c>
      <c r="I15" s="34" t="s">
        <v>83</v>
      </c>
      <c r="J15" s="35" t="s">
        <v>24</v>
      </c>
      <c r="K15" s="35" t="s">
        <v>99</v>
      </c>
      <c r="L15" s="36" t="s">
        <v>75</v>
      </c>
      <c r="M15" s="37" t="s">
        <v>19</v>
      </c>
      <c r="N15" s="38" t="s">
        <v>84</v>
      </c>
      <c r="O15" s="39" t="s">
        <v>67</v>
      </c>
      <c r="P15" s="39" t="s">
        <v>85</v>
      </c>
      <c r="Q15" s="39" t="s">
        <v>86</v>
      </c>
      <c r="R15" s="40" t="s">
        <v>89</v>
      </c>
      <c r="S15" s="41" t="s">
        <v>91</v>
      </c>
      <c r="T15" s="42" t="s">
        <v>73</v>
      </c>
    </row>
    <row r="16" spans="1:20" ht="18.95" customHeight="1" x14ac:dyDescent="0.25">
      <c r="A16" s="43" t="s">
        <v>29</v>
      </c>
      <c r="B16" s="44" t="s">
        <v>4</v>
      </c>
      <c r="C16" s="44" t="s">
        <v>49</v>
      </c>
      <c r="D16" s="44" t="s">
        <v>62</v>
      </c>
      <c r="E16" s="44" t="s">
        <v>3</v>
      </c>
      <c r="F16" s="44">
        <v>5620</v>
      </c>
      <c r="G16" s="44" t="s">
        <v>47</v>
      </c>
      <c r="H16" s="45">
        <v>1</v>
      </c>
      <c r="I16" s="48">
        <f t="shared" ref="I16:I29" si="0">$I$11/SUM($H$16:$H$29)</f>
        <v>107.04477857142857</v>
      </c>
      <c r="J16" s="46">
        <v>2.5</v>
      </c>
      <c r="K16" s="52">
        <f>K$11/K$9*J16</f>
        <v>48.464077669902906</v>
      </c>
      <c r="L16" s="47" t="s">
        <v>71</v>
      </c>
      <c r="M16" s="47">
        <v>1</v>
      </c>
      <c r="N16" s="52">
        <f>IF(L16=L$10,N$10*M16,N$11*M16)</f>
        <v>124.6</v>
      </c>
      <c r="O16" s="53">
        <f>VLOOKUP(A16,Wohnungsdaten!$A$4:$H$17,8,FALSE)</f>
        <v>41.37</v>
      </c>
      <c r="P16" s="49">
        <f>IF(OR(ISBLANK(O16),ISERROR(O16)),300,$Q$10/$P$12*O16)</f>
        <v>313.48499776195314</v>
      </c>
      <c r="Q16" s="49">
        <f t="shared" ref="Q16:Q29" si="1">IF(L16=$L$10,$Q$11*80%/10.5*M16,$Q$11*20%/9*M16)</f>
        <v>148.97546666666668</v>
      </c>
      <c r="R16" s="50">
        <f t="shared" ref="R16:R29" si="2">$R$10*12</f>
        <v>216</v>
      </c>
      <c r="S16" s="68">
        <f t="shared" ref="S16:S29" si="3">SUM(I16,K16,N16,P16,Q16,R16)</f>
        <v>958.56932066995125</v>
      </c>
      <c r="T16" s="65">
        <f>ROUND(S16*20,0)/20</f>
        <v>958.55</v>
      </c>
    </row>
    <row r="17" spans="1:20" ht="18.95" customHeight="1" x14ac:dyDescent="0.25">
      <c r="A17" s="43" t="s">
        <v>30</v>
      </c>
      <c r="B17" s="44" t="s">
        <v>5</v>
      </c>
      <c r="C17" s="44" t="s">
        <v>50</v>
      </c>
      <c r="D17" s="44" t="s">
        <v>63</v>
      </c>
      <c r="E17" s="44" t="s">
        <v>3</v>
      </c>
      <c r="F17" s="44">
        <v>5620</v>
      </c>
      <c r="G17" s="44" t="s">
        <v>47</v>
      </c>
      <c r="H17" s="45">
        <v>1</v>
      </c>
      <c r="I17" s="48">
        <f t="shared" si="0"/>
        <v>107.04477857142857</v>
      </c>
      <c r="J17" s="46">
        <v>4</v>
      </c>
      <c r="K17" s="52">
        <f t="shared" ref="K17:K29" si="4">K$11/K$9*J17</f>
        <v>77.542524271844655</v>
      </c>
      <c r="L17" s="47" t="s">
        <v>71</v>
      </c>
      <c r="M17" s="47">
        <v>1.5</v>
      </c>
      <c r="N17" s="52">
        <f t="shared" ref="N17:N29" si="5">IF(L17=L$10,N$10*M17,N$11*M17)</f>
        <v>186.89999999999998</v>
      </c>
      <c r="O17" s="53">
        <f>VLOOKUP(A17,Wohnungsdaten!$A$4:$H$17,8,FALSE)</f>
        <v>73.03</v>
      </c>
      <c r="P17" s="49">
        <f t="shared" ref="P17:P29" si="6">IF(OR(ISBLANK(O17),ISERROR(O17)),300,$Q$10/$P$12*O17)</f>
        <v>553.39157327907753</v>
      </c>
      <c r="Q17" s="49">
        <f t="shared" si="1"/>
        <v>223.46320000000003</v>
      </c>
      <c r="R17" s="50">
        <f t="shared" si="2"/>
        <v>216</v>
      </c>
      <c r="S17" s="68">
        <f t="shared" si="3"/>
        <v>1364.3420761223506</v>
      </c>
      <c r="T17" s="65">
        <f t="shared" ref="T17:T29" si="7">ROUND(S17*20,0)/20</f>
        <v>1364.35</v>
      </c>
    </row>
    <row r="18" spans="1:20" ht="18.95" customHeight="1" x14ac:dyDescent="0.25">
      <c r="A18" s="43" t="s">
        <v>41</v>
      </c>
      <c r="B18" s="44" t="s">
        <v>21</v>
      </c>
      <c r="C18" s="44" t="s">
        <v>61</v>
      </c>
      <c r="D18" s="44" t="s">
        <v>62</v>
      </c>
      <c r="E18" s="44" t="s">
        <v>16</v>
      </c>
      <c r="F18" s="44">
        <v>5620</v>
      </c>
      <c r="G18" s="44" t="s">
        <v>47</v>
      </c>
      <c r="H18" s="45">
        <v>1</v>
      </c>
      <c r="I18" s="48">
        <f t="shared" si="0"/>
        <v>107.04477857142857</v>
      </c>
      <c r="J18" s="46">
        <v>5</v>
      </c>
      <c r="K18" s="52">
        <f t="shared" si="4"/>
        <v>96.928155339805812</v>
      </c>
      <c r="L18" s="47" t="s">
        <v>18</v>
      </c>
      <c r="M18" s="47">
        <v>1</v>
      </c>
      <c r="N18" s="52">
        <f t="shared" si="5"/>
        <v>118.95</v>
      </c>
      <c r="O18" s="53">
        <f>VLOOKUP(A18,Wohnungsdaten!$A$4:$H$17,8,FALSE)</f>
        <v>35.76</v>
      </c>
      <c r="P18" s="49">
        <f t="shared" si="6"/>
        <v>270.97470437436414</v>
      </c>
      <c r="Q18" s="49">
        <f t="shared" si="1"/>
        <v>43.451177777777779</v>
      </c>
      <c r="R18" s="50">
        <f t="shared" si="2"/>
        <v>216</v>
      </c>
      <c r="S18" s="68">
        <f t="shared" si="3"/>
        <v>853.34881606337626</v>
      </c>
      <c r="T18" s="65">
        <f t="shared" si="7"/>
        <v>853.35</v>
      </c>
    </row>
    <row r="19" spans="1:20" ht="18.95" customHeight="1" x14ac:dyDescent="0.25">
      <c r="A19" s="43" t="s">
        <v>28</v>
      </c>
      <c r="B19" s="44" t="s">
        <v>6</v>
      </c>
      <c r="C19" s="44" t="s">
        <v>50</v>
      </c>
      <c r="D19" s="44" t="s">
        <v>63</v>
      </c>
      <c r="E19" s="44" t="s">
        <v>3</v>
      </c>
      <c r="F19" s="44">
        <v>5620</v>
      </c>
      <c r="G19" s="44" t="s">
        <v>47</v>
      </c>
      <c r="H19" s="45">
        <v>1</v>
      </c>
      <c r="I19" s="48">
        <f t="shared" si="0"/>
        <v>107.04477857142857</v>
      </c>
      <c r="J19" s="46">
        <v>4</v>
      </c>
      <c r="K19" s="52">
        <f t="shared" si="4"/>
        <v>77.542524271844655</v>
      </c>
      <c r="L19" s="47" t="s">
        <v>71</v>
      </c>
      <c r="M19" s="47">
        <v>1</v>
      </c>
      <c r="N19" s="52">
        <f t="shared" si="5"/>
        <v>124.6</v>
      </c>
      <c r="O19" s="53">
        <f>VLOOKUP(A19,Wohnungsdaten!$A$4:$H$17,8,FALSE)</f>
        <v>62.85</v>
      </c>
      <c r="P19" s="49">
        <f t="shared" si="6"/>
        <v>476.25168260427256</v>
      </c>
      <c r="Q19" s="49">
        <f t="shared" si="1"/>
        <v>148.97546666666668</v>
      </c>
      <c r="R19" s="50">
        <f t="shared" si="2"/>
        <v>216</v>
      </c>
      <c r="S19" s="68">
        <f t="shared" si="3"/>
        <v>1150.4144521142125</v>
      </c>
      <c r="T19" s="65">
        <f t="shared" si="7"/>
        <v>1150.4000000000001</v>
      </c>
    </row>
    <row r="20" spans="1:20" ht="18.95" customHeight="1" x14ac:dyDescent="0.25">
      <c r="A20" s="43" t="s">
        <v>32</v>
      </c>
      <c r="B20" s="44" t="s">
        <v>22</v>
      </c>
      <c r="C20" s="44" t="s">
        <v>56</v>
      </c>
      <c r="D20" s="44" t="s">
        <v>63</v>
      </c>
      <c r="E20" s="44" t="s">
        <v>15</v>
      </c>
      <c r="F20" s="44">
        <v>5620</v>
      </c>
      <c r="G20" s="44" t="s">
        <v>47</v>
      </c>
      <c r="H20" s="45">
        <v>1</v>
      </c>
      <c r="I20" s="48">
        <f t="shared" si="0"/>
        <v>107.04477857142857</v>
      </c>
      <c r="J20" s="46">
        <v>4</v>
      </c>
      <c r="K20" s="52">
        <f t="shared" si="4"/>
        <v>77.542524271844655</v>
      </c>
      <c r="L20" s="47" t="s">
        <v>71</v>
      </c>
      <c r="M20" s="47">
        <v>2</v>
      </c>
      <c r="N20" s="52">
        <f t="shared" si="5"/>
        <v>249.2</v>
      </c>
      <c r="O20" s="53">
        <f>VLOOKUP(A20,Wohnungsdaten!$A$4:$H$17,8,FALSE)</f>
        <v>87.2</v>
      </c>
      <c r="P20" s="49">
        <f t="shared" si="6"/>
        <v>660.76605764665976</v>
      </c>
      <c r="Q20" s="49">
        <f t="shared" si="1"/>
        <v>297.95093333333335</v>
      </c>
      <c r="R20" s="50">
        <f t="shared" si="2"/>
        <v>216</v>
      </c>
      <c r="S20" s="68">
        <f t="shared" si="3"/>
        <v>1608.5042938232662</v>
      </c>
      <c r="T20" s="65">
        <f t="shared" si="7"/>
        <v>1608.5</v>
      </c>
    </row>
    <row r="21" spans="1:20" ht="18.95" customHeight="1" x14ac:dyDescent="0.25">
      <c r="A21" s="43" t="s">
        <v>31</v>
      </c>
      <c r="B21" s="44" t="s">
        <v>7</v>
      </c>
      <c r="C21" s="44" t="s">
        <v>51</v>
      </c>
      <c r="D21" s="44" t="s">
        <v>63</v>
      </c>
      <c r="E21" s="44" t="s">
        <v>3</v>
      </c>
      <c r="F21" s="44">
        <v>5620</v>
      </c>
      <c r="G21" s="44" t="s">
        <v>47</v>
      </c>
      <c r="H21" s="45">
        <v>1</v>
      </c>
      <c r="I21" s="48">
        <f t="shared" si="0"/>
        <v>107.04477857142857</v>
      </c>
      <c r="J21" s="46">
        <v>4</v>
      </c>
      <c r="K21" s="52">
        <f t="shared" si="4"/>
        <v>77.542524271844655</v>
      </c>
      <c r="L21" s="47" t="s">
        <v>71</v>
      </c>
      <c r="M21" s="47">
        <v>1</v>
      </c>
      <c r="N21" s="52">
        <f t="shared" si="5"/>
        <v>124.6</v>
      </c>
      <c r="O21" s="53">
        <f>VLOOKUP(A21,Wohnungsdaten!$A$4:$H$17,8,FALSE)</f>
        <v>66.180000000000007</v>
      </c>
      <c r="P21" s="49">
        <f t="shared" si="6"/>
        <v>501.48506531027465</v>
      </c>
      <c r="Q21" s="49">
        <f t="shared" si="1"/>
        <v>148.97546666666668</v>
      </c>
      <c r="R21" s="50">
        <f t="shared" si="2"/>
        <v>216</v>
      </c>
      <c r="S21" s="68">
        <f t="shared" si="3"/>
        <v>1175.6478348202145</v>
      </c>
      <c r="T21" s="65">
        <f t="shared" si="7"/>
        <v>1175.6500000000001</v>
      </c>
    </row>
    <row r="22" spans="1:20" ht="18.95" customHeight="1" x14ac:dyDescent="0.25">
      <c r="A22" s="43" t="s">
        <v>33</v>
      </c>
      <c r="B22" s="44" t="s">
        <v>8</v>
      </c>
      <c r="C22" s="44" t="s">
        <v>52</v>
      </c>
      <c r="D22" s="44" t="s">
        <v>63</v>
      </c>
      <c r="E22" s="44" t="s">
        <v>15</v>
      </c>
      <c r="F22" s="44">
        <v>5620</v>
      </c>
      <c r="G22" s="44" t="s">
        <v>47</v>
      </c>
      <c r="H22" s="45">
        <v>1</v>
      </c>
      <c r="I22" s="48">
        <f t="shared" si="0"/>
        <v>107.04477857142857</v>
      </c>
      <c r="J22" s="46">
        <v>1</v>
      </c>
      <c r="K22" s="52">
        <f t="shared" si="4"/>
        <v>19.385631067961164</v>
      </c>
      <c r="L22" s="47" t="s">
        <v>71</v>
      </c>
      <c r="M22" s="47">
        <v>1</v>
      </c>
      <c r="N22" s="52">
        <f t="shared" si="5"/>
        <v>124.6</v>
      </c>
      <c r="O22" s="53">
        <f>VLOOKUP(A22,Wohnungsdaten!$A$4:$H$17,8,FALSE)</f>
        <v>35.119999999999997</v>
      </c>
      <c r="P22" s="49">
        <f t="shared" si="6"/>
        <v>266.12504523567304</v>
      </c>
      <c r="Q22" s="49">
        <f t="shared" si="1"/>
        <v>148.97546666666668</v>
      </c>
      <c r="R22" s="50">
        <f t="shared" si="2"/>
        <v>216</v>
      </c>
      <c r="S22" s="68">
        <f t="shared" si="3"/>
        <v>882.13092154172944</v>
      </c>
      <c r="T22" s="65">
        <f t="shared" si="7"/>
        <v>882.15</v>
      </c>
    </row>
    <row r="23" spans="1:20" ht="18.95" customHeight="1" x14ac:dyDescent="0.25">
      <c r="A23" s="43" t="s">
        <v>39</v>
      </c>
      <c r="B23" s="44" t="s">
        <v>14</v>
      </c>
      <c r="C23" s="44" t="s">
        <v>59</v>
      </c>
      <c r="D23" s="44" t="s">
        <v>63</v>
      </c>
      <c r="E23" s="44" t="s">
        <v>16</v>
      </c>
      <c r="F23" s="44">
        <v>5620</v>
      </c>
      <c r="G23" s="44" t="s">
        <v>47</v>
      </c>
      <c r="H23" s="45">
        <v>1</v>
      </c>
      <c r="I23" s="48">
        <f t="shared" si="0"/>
        <v>107.04477857142857</v>
      </c>
      <c r="J23" s="46">
        <v>5.5</v>
      </c>
      <c r="K23" s="52">
        <f t="shared" si="4"/>
        <v>106.6209708737864</v>
      </c>
      <c r="L23" s="47" t="s">
        <v>18</v>
      </c>
      <c r="M23" s="47">
        <v>2</v>
      </c>
      <c r="N23" s="52">
        <f t="shared" si="5"/>
        <v>237.9</v>
      </c>
      <c r="O23" s="53">
        <f>VLOOKUP(A23,Wohnungsdaten!$A$4:$H$17,8,FALSE)</f>
        <v>133</v>
      </c>
      <c r="P23" s="49">
        <f t="shared" si="6"/>
        <v>1007.8197897592403</v>
      </c>
      <c r="Q23" s="49">
        <f t="shared" si="1"/>
        <v>86.902355555555559</v>
      </c>
      <c r="R23" s="50">
        <f t="shared" si="2"/>
        <v>216</v>
      </c>
      <c r="S23" s="68">
        <f t="shared" si="3"/>
        <v>1762.2878947600107</v>
      </c>
      <c r="T23" s="65">
        <f t="shared" si="7"/>
        <v>1762.3</v>
      </c>
    </row>
    <row r="24" spans="1:20" ht="18.95" customHeight="1" x14ac:dyDescent="0.25">
      <c r="A24" s="43" t="s">
        <v>34</v>
      </c>
      <c r="B24" s="44" t="s">
        <v>9</v>
      </c>
      <c r="C24" s="44" t="s">
        <v>53</v>
      </c>
      <c r="D24" s="44" t="s">
        <v>62</v>
      </c>
      <c r="E24" s="44" t="s">
        <v>15</v>
      </c>
      <c r="F24" s="44">
        <v>5620</v>
      </c>
      <c r="G24" s="44" t="s">
        <v>47</v>
      </c>
      <c r="H24" s="45">
        <v>1</v>
      </c>
      <c r="I24" s="48">
        <f t="shared" si="0"/>
        <v>107.04477857142857</v>
      </c>
      <c r="J24" s="46">
        <v>1.25</v>
      </c>
      <c r="K24" s="52">
        <f t="shared" si="4"/>
        <v>24.232038834951453</v>
      </c>
      <c r="L24" s="47" t="s">
        <v>71</v>
      </c>
      <c r="M24" s="47">
        <v>1</v>
      </c>
      <c r="N24" s="52">
        <f t="shared" si="5"/>
        <v>124.6</v>
      </c>
      <c r="O24" s="53">
        <f>VLOOKUP(A24,Wohnungsdaten!$A$4:$H$17,8,FALSE)</f>
        <v>51.64</v>
      </c>
      <c r="P24" s="49">
        <f t="shared" si="6"/>
        <v>391.30687175313659</v>
      </c>
      <c r="Q24" s="49">
        <f t="shared" si="1"/>
        <v>148.97546666666668</v>
      </c>
      <c r="R24" s="50">
        <f t="shared" si="2"/>
        <v>216</v>
      </c>
      <c r="S24" s="68">
        <f t="shared" si="3"/>
        <v>1012.1591558261832</v>
      </c>
      <c r="T24" s="65">
        <f t="shared" si="7"/>
        <v>1012.15</v>
      </c>
    </row>
    <row r="25" spans="1:20" ht="18.95" customHeight="1" x14ac:dyDescent="0.25">
      <c r="A25" s="43" t="s">
        <v>35</v>
      </c>
      <c r="B25" s="44" t="s">
        <v>10</v>
      </c>
      <c r="C25" s="44" t="s">
        <v>54</v>
      </c>
      <c r="D25" s="44" t="s">
        <v>63</v>
      </c>
      <c r="E25" s="44" t="s">
        <v>15</v>
      </c>
      <c r="F25" s="44">
        <v>5620</v>
      </c>
      <c r="G25" s="44" t="s">
        <v>47</v>
      </c>
      <c r="H25" s="45">
        <v>1</v>
      </c>
      <c r="I25" s="48">
        <f t="shared" si="0"/>
        <v>107.04477857142857</v>
      </c>
      <c r="J25" s="46">
        <v>1.25</v>
      </c>
      <c r="K25" s="52">
        <f t="shared" si="4"/>
        <v>24.232038834951453</v>
      </c>
      <c r="L25" s="47" t="s">
        <v>71</v>
      </c>
      <c r="M25" s="47">
        <v>1</v>
      </c>
      <c r="N25" s="52">
        <f t="shared" si="5"/>
        <v>124.6</v>
      </c>
      <c r="O25" s="53">
        <f>VLOOKUP(A25,Wohnungsdaten!$A$4:$H$17,8,FALSE)</f>
        <v>54.2</v>
      </c>
      <c r="P25" s="49">
        <f t="shared" si="6"/>
        <v>410.70550830790091</v>
      </c>
      <c r="Q25" s="49">
        <f t="shared" si="1"/>
        <v>148.97546666666668</v>
      </c>
      <c r="R25" s="50">
        <f t="shared" si="2"/>
        <v>216</v>
      </c>
      <c r="S25" s="68">
        <f t="shared" si="3"/>
        <v>1031.5577923809476</v>
      </c>
      <c r="T25" s="65">
        <f t="shared" si="7"/>
        <v>1031.55</v>
      </c>
    </row>
    <row r="26" spans="1:20" ht="18.95" customHeight="1" x14ac:dyDescent="0.25">
      <c r="A26" s="43" t="s">
        <v>36</v>
      </c>
      <c r="B26" s="44" t="s">
        <v>11</v>
      </c>
      <c r="C26" s="44" t="s">
        <v>55</v>
      </c>
      <c r="D26" s="44" t="s">
        <v>63</v>
      </c>
      <c r="E26" s="44" t="s">
        <v>15</v>
      </c>
      <c r="F26" s="44">
        <v>5620</v>
      </c>
      <c r="G26" s="44" t="s">
        <v>47</v>
      </c>
      <c r="H26" s="45">
        <v>1</v>
      </c>
      <c r="I26" s="48">
        <f t="shared" si="0"/>
        <v>107.04477857142857</v>
      </c>
      <c r="J26" s="46">
        <v>2.5</v>
      </c>
      <c r="K26" s="52">
        <f t="shared" si="4"/>
        <v>48.464077669902906</v>
      </c>
      <c r="L26" s="47" t="s">
        <v>71</v>
      </c>
      <c r="M26" s="47">
        <v>1</v>
      </c>
      <c r="N26" s="52">
        <f t="shared" si="5"/>
        <v>124.6</v>
      </c>
      <c r="O26" s="53">
        <f>VLOOKUP(A26,Wohnungsdaten!$A$4:$H$17,8,FALSE)</f>
        <v>35.4</v>
      </c>
      <c r="P26" s="49">
        <f t="shared" si="6"/>
        <v>268.2467711088504</v>
      </c>
      <c r="Q26" s="49">
        <f t="shared" si="1"/>
        <v>148.97546666666668</v>
      </c>
      <c r="R26" s="50">
        <f t="shared" si="2"/>
        <v>216</v>
      </c>
      <c r="S26" s="68">
        <f t="shared" si="3"/>
        <v>913.33109401684851</v>
      </c>
      <c r="T26" s="65">
        <f t="shared" si="7"/>
        <v>913.35</v>
      </c>
    </row>
    <row r="27" spans="1:20" ht="18.95" customHeight="1" x14ac:dyDescent="0.25">
      <c r="A27" s="43" t="s">
        <v>37</v>
      </c>
      <c r="B27" s="44" t="s">
        <v>12</v>
      </c>
      <c r="C27" s="44" t="s">
        <v>57</v>
      </c>
      <c r="D27" s="44" t="s">
        <v>63</v>
      </c>
      <c r="E27" s="44" t="s">
        <v>16</v>
      </c>
      <c r="F27" s="44">
        <v>5620</v>
      </c>
      <c r="G27" s="44" t="s">
        <v>47</v>
      </c>
      <c r="H27" s="45">
        <v>1</v>
      </c>
      <c r="I27" s="48">
        <f t="shared" si="0"/>
        <v>107.04477857142857</v>
      </c>
      <c r="J27" s="46">
        <v>4</v>
      </c>
      <c r="K27" s="52">
        <f t="shared" si="4"/>
        <v>77.542524271844655</v>
      </c>
      <c r="L27" s="47" t="s">
        <v>18</v>
      </c>
      <c r="M27" s="47">
        <v>1</v>
      </c>
      <c r="N27" s="52">
        <f t="shared" si="5"/>
        <v>118.95</v>
      </c>
      <c r="O27" s="53">
        <f>VLOOKUP(A27,Wohnungsdaten!$A$4:$H$17,8,FALSE)</f>
        <v>94.4</v>
      </c>
      <c r="P27" s="49">
        <f t="shared" si="6"/>
        <v>715.32472295693447</v>
      </c>
      <c r="Q27" s="49">
        <f t="shared" si="1"/>
        <v>43.451177777777779</v>
      </c>
      <c r="R27" s="50">
        <f t="shared" si="2"/>
        <v>216</v>
      </c>
      <c r="S27" s="68">
        <f t="shared" si="3"/>
        <v>1278.3132035779854</v>
      </c>
      <c r="T27" s="65">
        <f t="shared" si="7"/>
        <v>1278.3</v>
      </c>
    </row>
    <row r="28" spans="1:20" ht="18.95" customHeight="1" x14ac:dyDescent="0.25">
      <c r="A28" s="43" t="s">
        <v>38</v>
      </c>
      <c r="B28" s="44" t="s">
        <v>13</v>
      </c>
      <c r="C28" s="44" t="s">
        <v>58</v>
      </c>
      <c r="D28" s="44" t="s">
        <v>63</v>
      </c>
      <c r="E28" s="44" t="s">
        <v>16</v>
      </c>
      <c r="F28" s="44">
        <v>5620</v>
      </c>
      <c r="G28" s="44" t="s">
        <v>47</v>
      </c>
      <c r="H28" s="45">
        <v>1</v>
      </c>
      <c r="I28" s="48">
        <f t="shared" si="0"/>
        <v>107.04477857142857</v>
      </c>
      <c r="J28" s="46">
        <v>4</v>
      </c>
      <c r="K28" s="52">
        <f t="shared" si="4"/>
        <v>77.542524271844655</v>
      </c>
      <c r="L28" s="47" t="s">
        <v>18</v>
      </c>
      <c r="M28" s="47">
        <v>2</v>
      </c>
      <c r="N28" s="52">
        <f t="shared" si="5"/>
        <v>237.9</v>
      </c>
      <c r="O28" s="53">
        <f>VLOOKUP(A28,Wohnungsdaten!$A$4:$H$17,8,FALSE)</f>
        <v>133</v>
      </c>
      <c r="P28" s="49">
        <f t="shared" si="6"/>
        <v>1007.8197897592403</v>
      </c>
      <c r="Q28" s="49">
        <f t="shared" si="1"/>
        <v>86.902355555555559</v>
      </c>
      <c r="R28" s="50">
        <f t="shared" si="2"/>
        <v>216</v>
      </c>
      <c r="S28" s="68">
        <f t="shared" si="3"/>
        <v>1733.2094481580689</v>
      </c>
      <c r="T28" s="65">
        <f t="shared" si="7"/>
        <v>1733.2</v>
      </c>
    </row>
    <row r="29" spans="1:20" ht="18.95" customHeight="1" x14ac:dyDescent="0.25">
      <c r="A29" s="43" t="s">
        <v>40</v>
      </c>
      <c r="B29" s="44" t="s">
        <v>20</v>
      </c>
      <c r="C29" s="44" t="s">
        <v>60</v>
      </c>
      <c r="D29" s="44" t="s">
        <v>63</v>
      </c>
      <c r="E29" s="44" t="s">
        <v>16</v>
      </c>
      <c r="F29" s="44">
        <v>5620</v>
      </c>
      <c r="G29" s="44" t="s">
        <v>47</v>
      </c>
      <c r="H29" s="45">
        <v>1</v>
      </c>
      <c r="I29" s="48">
        <f t="shared" si="0"/>
        <v>107.04477857142857</v>
      </c>
      <c r="J29" s="46">
        <v>8.5</v>
      </c>
      <c r="K29" s="52">
        <f t="shared" si="4"/>
        <v>164.7778640776699</v>
      </c>
      <c r="L29" s="47" t="s">
        <v>18</v>
      </c>
      <c r="M29" s="47">
        <v>3</v>
      </c>
      <c r="N29" s="52">
        <f t="shared" si="5"/>
        <v>356.85</v>
      </c>
      <c r="O29" s="53">
        <f>VLOOKUP(A29,Wohnungsdaten!$A$4:$H$17,8,FALSE)</f>
        <v>129</v>
      </c>
      <c r="P29" s="49">
        <f t="shared" si="6"/>
        <v>977.50942014242094</v>
      </c>
      <c r="Q29" s="49">
        <f t="shared" si="1"/>
        <v>130.35353333333333</v>
      </c>
      <c r="R29" s="50">
        <f t="shared" si="2"/>
        <v>216</v>
      </c>
      <c r="S29" s="68">
        <f t="shared" si="3"/>
        <v>1952.5355961248529</v>
      </c>
      <c r="T29" s="65">
        <f t="shared" si="7"/>
        <v>1952.55</v>
      </c>
    </row>
  </sheetData>
  <mergeCells count="7">
    <mergeCell ref="A14:G14"/>
    <mergeCell ref="S7:T7"/>
    <mergeCell ref="O7:Q7"/>
    <mergeCell ref="H7:I7"/>
    <mergeCell ref="J7:K7"/>
    <mergeCell ref="L7:M7"/>
    <mergeCell ref="A7:A12"/>
  </mergeCells>
  <conditionalFormatting sqref="S16:S29">
    <cfRule type="dataBar" priority="1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{EFBD61F7-7B09-4F62-A196-8B46050E6782}</x14:id>
        </ext>
      </extLst>
    </cfRule>
  </conditionalFormatting>
  <pageMargins left="0.70866141732283472" right="0.70866141732283472" top="1.1811023622047245" bottom="0.78740157480314965" header="0.31496062992125984" footer="0.31496062992125984"/>
  <pageSetup paperSize="9" scale="69" orientation="landscape" r:id="rId1"/>
  <headerFooter>
    <oddHeader>&amp;L&amp;"-,Fett"&amp;14Überbauung Hofmatte&amp;C&amp;G</oddHeader>
    <oddFooter>&amp;LSeite &amp;P</oddFooter>
  </headerFooter>
  <colBreaks count="2" manualBreakCount="2">
    <brk id="7" min="13" max="28" man="1"/>
    <brk id="18" min="13" max="28" man="1"/>
  </colBreaks>
  <legacyDrawingHF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FBD61F7-7B09-4F62-A196-8B46050E6782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S16:S29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A915AF-C8C8-4DAD-980F-2E73BAFD2D49}">
  <dimension ref="A1:T29"/>
  <sheetViews>
    <sheetView view="pageBreakPreview" zoomScaleNormal="100" zoomScaleSheetLayoutView="100" zoomScalePageLayoutView="70" workbookViewId="0"/>
  </sheetViews>
  <sheetFormatPr baseColWidth="10" defaultRowHeight="15" x14ac:dyDescent="0.25"/>
  <cols>
    <col min="1" max="1" width="14.42578125" customWidth="1"/>
    <col min="2" max="2" width="11.5703125" bestFit="1" customWidth="1"/>
    <col min="3" max="3" width="11.7109375" customWidth="1"/>
    <col min="4" max="4" width="7.5703125" bestFit="1" customWidth="1"/>
    <col min="5" max="5" width="11.85546875" bestFit="1" customWidth="1"/>
    <col min="6" max="6" width="6.28515625" bestFit="1" customWidth="1"/>
    <col min="7" max="7" width="11.42578125" bestFit="1" customWidth="1"/>
    <col min="8" max="8" width="11.85546875" bestFit="1" customWidth="1"/>
    <col min="9" max="9" width="14.85546875" customWidth="1"/>
    <col min="10" max="10" width="14.85546875" bestFit="1" customWidth="1"/>
    <col min="11" max="11" width="14.42578125" bestFit="1" customWidth="1"/>
    <col min="12" max="12" width="11.28515625" bestFit="1" customWidth="1"/>
    <col min="13" max="13" width="11.85546875" bestFit="1" customWidth="1"/>
    <col min="14" max="14" width="13.5703125" bestFit="1" customWidth="1"/>
    <col min="15" max="15" width="17.5703125" bestFit="1" customWidth="1"/>
    <col min="16" max="16" width="14.7109375" customWidth="1"/>
    <col min="17" max="17" width="18.7109375" bestFit="1" customWidth="1"/>
    <col min="18" max="18" width="21.85546875" bestFit="1" customWidth="1"/>
    <col min="19" max="20" width="13.42578125" bestFit="1" customWidth="1"/>
  </cols>
  <sheetData>
    <row r="1" spans="1:20" ht="18.75" x14ac:dyDescent="0.3">
      <c r="A1" s="29" t="s">
        <v>80</v>
      </c>
    </row>
    <row r="2" spans="1:20" ht="18.75" x14ac:dyDescent="0.3">
      <c r="A2" s="29"/>
    </row>
    <row r="3" spans="1:20" x14ac:dyDescent="0.25">
      <c r="A3" t="s">
        <v>0</v>
      </c>
      <c r="B3" s="1">
        <v>43831</v>
      </c>
      <c r="C3" s="1">
        <v>44196</v>
      </c>
    </row>
    <row r="5" spans="1:20" x14ac:dyDescent="0.25">
      <c r="A5" t="s">
        <v>87</v>
      </c>
      <c r="C5" s="5"/>
    </row>
    <row r="7" spans="1:20" ht="18.95" customHeight="1" x14ac:dyDescent="0.25">
      <c r="A7" s="82" t="s">
        <v>100</v>
      </c>
      <c r="B7" s="72"/>
      <c r="C7" s="72"/>
      <c r="D7" s="72"/>
      <c r="E7" s="72"/>
      <c r="F7" s="72"/>
      <c r="G7" s="72"/>
      <c r="H7" s="79" t="s">
        <v>97</v>
      </c>
      <c r="I7" s="79"/>
      <c r="J7" s="80" t="s">
        <v>23</v>
      </c>
      <c r="K7" s="80"/>
      <c r="L7" s="81" t="s">
        <v>66</v>
      </c>
      <c r="M7" s="81"/>
      <c r="N7" s="3"/>
      <c r="O7" s="78" t="s">
        <v>70</v>
      </c>
      <c r="P7" s="78"/>
      <c r="Q7" s="78"/>
      <c r="R7" s="55" t="s">
        <v>88</v>
      </c>
      <c r="S7" s="77" t="s">
        <v>72</v>
      </c>
      <c r="T7" s="77"/>
    </row>
    <row r="8" spans="1:20" ht="18.95" customHeight="1" x14ac:dyDescent="0.25">
      <c r="A8" s="82"/>
      <c r="B8" s="6"/>
      <c r="C8" s="6"/>
      <c r="D8" s="6"/>
      <c r="E8" s="6"/>
      <c r="F8" s="6"/>
      <c r="G8" s="6"/>
      <c r="H8" s="2"/>
      <c r="I8" s="2"/>
      <c r="J8" s="4"/>
      <c r="K8" s="4"/>
      <c r="L8" s="3"/>
      <c r="M8" s="73" t="s">
        <v>19</v>
      </c>
      <c r="N8" s="67" t="s">
        <v>98</v>
      </c>
      <c r="O8" s="13"/>
      <c r="P8" s="13"/>
      <c r="Q8" s="13"/>
      <c r="R8" s="17"/>
      <c r="S8" s="56"/>
      <c r="T8" s="56"/>
    </row>
    <row r="9" spans="1:20" ht="18.95" customHeight="1" x14ac:dyDescent="0.25">
      <c r="A9" s="82"/>
      <c r="B9" s="6"/>
      <c r="C9" s="6"/>
      <c r="D9" s="6"/>
      <c r="E9" s="6"/>
      <c r="F9" s="6"/>
      <c r="G9" s="6"/>
      <c r="H9" s="8" t="s">
        <v>1</v>
      </c>
      <c r="I9" s="74">
        <v>6021</v>
      </c>
      <c r="J9" s="9" t="s">
        <v>92</v>
      </c>
      <c r="K9" s="4">
        <f>SUM(J16:J29)</f>
        <v>51.5</v>
      </c>
      <c r="L9" s="15"/>
      <c r="M9" s="73" t="s">
        <v>94</v>
      </c>
      <c r="N9" s="67" t="s">
        <v>94</v>
      </c>
      <c r="O9" s="20" t="s">
        <v>74</v>
      </c>
      <c r="P9" s="18">
        <f>SUM(P16:P29)</f>
        <v>4200</v>
      </c>
      <c r="Q9" s="18">
        <v>9776.5149999999994</v>
      </c>
      <c r="R9" s="21" t="s">
        <v>42</v>
      </c>
      <c r="S9" s="56"/>
      <c r="T9" s="56"/>
    </row>
    <row r="10" spans="1:20" ht="18.95" customHeight="1" x14ac:dyDescent="0.25">
      <c r="A10" s="82"/>
      <c r="B10" s="6"/>
      <c r="C10" s="6"/>
      <c r="D10" s="6"/>
      <c r="E10" s="6"/>
      <c r="F10" s="6"/>
      <c r="G10" s="6"/>
      <c r="H10" s="8" t="s">
        <v>2</v>
      </c>
      <c r="I10" s="54">
        <v>0.24890000000000001</v>
      </c>
      <c r="J10" s="4"/>
      <c r="K10" s="4"/>
      <c r="L10" s="14" t="s">
        <v>18</v>
      </c>
      <c r="M10" s="5"/>
      <c r="N10" s="66">
        <v>118.95</v>
      </c>
      <c r="O10" s="20" t="s">
        <v>69</v>
      </c>
      <c r="P10" s="16">
        <v>0.8</v>
      </c>
      <c r="Q10" s="18">
        <f>P10*$Q$9</f>
        <v>7821.2119999999995</v>
      </c>
      <c r="R10" s="19">
        <v>18</v>
      </c>
      <c r="S10" s="56"/>
      <c r="T10" s="56"/>
    </row>
    <row r="11" spans="1:20" ht="18.95" customHeight="1" x14ac:dyDescent="0.25">
      <c r="A11" s="82"/>
      <c r="B11" s="6"/>
      <c r="C11" s="6"/>
      <c r="D11" s="6"/>
      <c r="E11" s="6"/>
      <c r="F11" s="6"/>
      <c r="G11" s="6"/>
      <c r="H11" s="8" t="s">
        <v>95</v>
      </c>
      <c r="I11" s="54">
        <f>I9*I10</f>
        <v>1498.6269</v>
      </c>
      <c r="J11" s="9" t="s">
        <v>65</v>
      </c>
      <c r="K11" s="10">
        <v>998.36</v>
      </c>
      <c r="L11" s="14" t="s">
        <v>71</v>
      </c>
      <c r="M11" s="5"/>
      <c r="N11" s="66">
        <v>124.6</v>
      </c>
      <c r="O11" s="20" t="s">
        <v>26</v>
      </c>
      <c r="P11" s="16">
        <v>0.2</v>
      </c>
      <c r="Q11" s="18">
        <f>P11*$Q$9</f>
        <v>1955.3029999999999</v>
      </c>
      <c r="R11" s="17"/>
      <c r="S11" s="56"/>
      <c r="T11" s="56"/>
    </row>
    <row r="12" spans="1:20" ht="18.95" customHeight="1" x14ac:dyDescent="0.25">
      <c r="A12" s="82"/>
      <c r="B12" s="6"/>
      <c r="C12" s="6"/>
      <c r="D12" s="6"/>
      <c r="E12" s="6"/>
      <c r="F12" s="6"/>
      <c r="G12" s="6"/>
      <c r="H12" s="2"/>
      <c r="I12" s="2"/>
      <c r="J12" s="4"/>
      <c r="K12" s="4"/>
      <c r="L12" s="57"/>
      <c r="M12" s="11"/>
      <c r="N12" s="12"/>
      <c r="O12" s="20" t="s">
        <v>68</v>
      </c>
      <c r="P12" s="51">
        <f>SUM(O16:O29)</f>
        <v>0</v>
      </c>
      <c r="Q12" s="16"/>
      <c r="R12" s="17"/>
      <c r="S12" s="56"/>
      <c r="T12" s="56"/>
    </row>
    <row r="13" spans="1:20" ht="18.95" customHeight="1" x14ac:dyDescent="0.25"/>
    <row r="14" spans="1:20" ht="18.95" customHeight="1" x14ac:dyDescent="0.25">
      <c r="A14" s="75" t="s">
        <v>64</v>
      </c>
      <c r="B14" s="75"/>
      <c r="C14" s="75"/>
      <c r="D14" s="75"/>
      <c r="E14" s="75"/>
      <c r="F14" s="75"/>
      <c r="G14" s="76"/>
      <c r="H14" s="58"/>
      <c r="I14" s="58"/>
      <c r="J14" s="59"/>
      <c r="K14" s="59"/>
      <c r="L14" s="60"/>
      <c r="M14" s="60"/>
      <c r="N14" s="60"/>
      <c r="O14" s="61"/>
      <c r="P14" s="61"/>
      <c r="Q14" s="61"/>
      <c r="R14" s="62"/>
      <c r="S14" s="63"/>
      <c r="T14" s="64"/>
    </row>
    <row r="15" spans="1:20" s="7" customFormat="1" ht="30" x14ac:dyDescent="0.25">
      <c r="A15" s="32" t="s">
        <v>82</v>
      </c>
      <c r="B15" s="33" t="s">
        <v>43</v>
      </c>
      <c r="C15" s="33" t="s">
        <v>44</v>
      </c>
      <c r="D15" s="33" t="s">
        <v>45</v>
      </c>
      <c r="E15" s="33" t="s">
        <v>77</v>
      </c>
      <c r="F15" s="33" t="s">
        <v>48</v>
      </c>
      <c r="G15" s="33" t="s">
        <v>46</v>
      </c>
      <c r="H15" s="34" t="s">
        <v>101</v>
      </c>
      <c r="I15" s="34" t="s">
        <v>83</v>
      </c>
      <c r="J15" s="35" t="s">
        <v>24</v>
      </c>
      <c r="K15" s="35" t="s">
        <v>99</v>
      </c>
      <c r="L15" s="36" t="s">
        <v>75</v>
      </c>
      <c r="M15" s="37" t="s">
        <v>19</v>
      </c>
      <c r="N15" s="38" t="s">
        <v>84</v>
      </c>
      <c r="O15" s="39" t="s">
        <v>67</v>
      </c>
      <c r="P15" s="39" t="s">
        <v>85</v>
      </c>
      <c r="Q15" s="39" t="s">
        <v>86</v>
      </c>
      <c r="R15" s="40" t="s">
        <v>89</v>
      </c>
      <c r="S15" s="41" t="s">
        <v>91</v>
      </c>
      <c r="T15" s="42" t="s">
        <v>73</v>
      </c>
    </row>
    <row r="16" spans="1:20" ht="18.95" customHeight="1" x14ac:dyDescent="0.25">
      <c r="A16" s="43" t="s">
        <v>29</v>
      </c>
      <c r="B16" s="44" t="s">
        <v>4</v>
      </c>
      <c r="C16" s="44" t="s">
        <v>49</v>
      </c>
      <c r="D16" s="44" t="s">
        <v>62</v>
      </c>
      <c r="E16" s="44" t="s">
        <v>3</v>
      </c>
      <c r="F16" s="44">
        <v>5620</v>
      </c>
      <c r="G16" s="44" t="s">
        <v>47</v>
      </c>
      <c r="H16" s="45">
        <v>1</v>
      </c>
      <c r="I16" s="48">
        <f t="shared" ref="I16:I29" si="0">$I$11/SUM($H$16:$H$29)</f>
        <v>107.04477857142857</v>
      </c>
      <c r="J16" s="46">
        <v>2.5</v>
      </c>
      <c r="K16" s="52"/>
      <c r="L16" s="47" t="s">
        <v>71</v>
      </c>
      <c r="M16" s="47">
        <v>1</v>
      </c>
      <c r="N16" s="52"/>
      <c r="O16" s="53"/>
      <c r="P16" s="49">
        <f>IF(OR(ISBLANK(O16),ISERROR(O16)),300,$Q$10/$P$12*O16)</f>
        <v>300</v>
      </c>
      <c r="Q16" s="49">
        <f t="shared" ref="Q16:Q29" si="1">IF(L16=$L$11,$Q$11*80%/10.5*M16,$Q$11*20%/9*M16)</f>
        <v>148.97546666666668</v>
      </c>
      <c r="R16" s="50">
        <f t="shared" ref="R16:R29" si="2">$R$10*12</f>
        <v>216</v>
      </c>
      <c r="S16" s="52">
        <f t="shared" ref="S16:S29" si="3">SUM(I16,K16,N16,P16,Q16,R16)</f>
        <v>772.02024523809519</v>
      </c>
      <c r="T16" s="65"/>
    </row>
    <row r="17" spans="1:20" ht="18.95" customHeight="1" x14ac:dyDescent="0.25">
      <c r="A17" s="43" t="s">
        <v>30</v>
      </c>
      <c r="B17" s="44" t="s">
        <v>5</v>
      </c>
      <c r="C17" s="44" t="s">
        <v>50</v>
      </c>
      <c r="D17" s="44" t="s">
        <v>63</v>
      </c>
      <c r="E17" s="44" t="s">
        <v>3</v>
      </c>
      <c r="F17" s="44">
        <v>5620</v>
      </c>
      <c r="G17" s="44" t="s">
        <v>47</v>
      </c>
      <c r="H17" s="45">
        <v>1</v>
      </c>
      <c r="I17" s="48">
        <f t="shared" si="0"/>
        <v>107.04477857142857</v>
      </c>
      <c r="J17" s="46">
        <v>4</v>
      </c>
      <c r="K17" s="52"/>
      <c r="L17" s="47" t="s">
        <v>71</v>
      </c>
      <c r="M17" s="47">
        <v>1.5</v>
      </c>
      <c r="N17" s="52"/>
      <c r="O17" s="53"/>
      <c r="P17" s="49">
        <f>IF(OR(ISBLANK(O17),ISERROR(O17)),300,$Q$10/$P$12*O17)</f>
        <v>300</v>
      </c>
      <c r="Q17" s="49">
        <f t="shared" si="1"/>
        <v>223.46320000000003</v>
      </c>
      <c r="R17" s="50">
        <f t="shared" si="2"/>
        <v>216</v>
      </c>
      <c r="S17" s="52">
        <f t="shared" si="3"/>
        <v>846.50797857142857</v>
      </c>
      <c r="T17" s="65"/>
    </row>
    <row r="18" spans="1:20" ht="18.95" customHeight="1" x14ac:dyDescent="0.25">
      <c r="A18" s="43" t="s">
        <v>41</v>
      </c>
      <c r="B18" s="44" t="s">
        <v>21</v>
      </c>
      <c r="C18" s="44" t="s">
        <v>61</v>
      </c>
      <c r="D18" s="44" t="s">
        <v>62</v>
      </c>
      <c r="E18" s="44" t="s">
        <v>16</v>
      </c>
      <c r="F18" s="44">
        <v>5620</v>
      </c>
      <c r="G18" s="44" t="s">
        <v>47</v>
      </c>
      <c r="H18" s="45">
        <v>1</v>
      </c>
      <c r="I18" s="48">
        <f t="shared" si="0"/>
        <v>107.04477857142857</v>
      </c>
      <c r="J18" s="46">
        <v>5</v>
      </c>
      <c r="K18" s="52"/>
      <c r="L18" s="47" t="s">
        <v>18</v>
      </c>
      <c r="M18" s="47">
        <v>1</v>
      </c>
      <c r="N18" s="52"/>
      <c r="O18" s="53"/>
      <c r="P18" s="49">
        <f t="shared" ref="P18:P29" si="4">IF(OR(ISBLANK(O18),ISERROR(O18)),300,$Q$10/$P$12*O18)</f>
        <v>300</v>
      </c>
      <c r="Q18" s="49">
        <f t="shared" si="1"/>
        <v>43.451177777777779</v>
      </c>
      <c r="R18" s="50">
        <f t="shared" si="2"/>
        <v>216</v>
      </c>
      <c r="S18" s="52">
        <f t="shared" si="3"/>
        <v>666.49595634920638</v>
      </c>
      <c r="T18" s="65"/>
    </row>
    <row r="19" spans="1:20" ht="18.95" customHeight="1" x14ac:dyDescent="0.25">
      <c r="A19" s="43" t="s">
        <v>28</v>
      </c>
      <c r="B19" s="44" t="s">
        <v>6</v>
      </c>
      <c r="C19" s="44" t="s">
        <v>50</v>
      </c>
      <c r="D19" s="44" t="s">
        <v>63</v>
      </c>
      <c r="E19" s="44" t="s">
        <v>3</v>
      </c>
      <c r="F19" s="44">
        <v>5620</v>
      </c>
      <c r="G19" s="44" t="s">
        <v>47</v>
      </c>
      <c r="H19" s="45">
        <v>1</v>
      </c>
      <c r="I19" s="48">
        <f t="shared" si="0"/>
        <v>107.04477857142857</v>
      </c>
      <c r="J19" s="46">
        <v>4</v>
      </c>
      <c r="K19" s="52"/>
      <c r="L19" s="47" t="s">
        <v>71</v>
      </c>
      <c r="M19" s="47">
        <v>1</v>
      </c>
      <c r="N19" s="52"/>
      <c r="O19" s="53"/>
      <c r="P19" s="49">
        <f t="shared" si="4"/>
        <v>300</v>
      </c>
      <c r="Q19" s="49">
        <f t="shared" si="1"/>
        <v>148.97546666666668</v>
      </c>
      <c r="R19" s="50">
        <f t="shared" si="2"/>
        <v>216</v>
      </c>
      <c r="S19" s="52">
        <f t="shared" si="3"/>
        <v>772.02024523809519</v>
      </c>
      <c r="T19" s="65"/>
    </row>
    <row r="20" spans="1:20" ht="18.95" customHeight="1" x14ac:dyDescent="0.25">
      <c r="A20" s="43" t="s">
        <v>32</v>
      </c>
      <c r="B20" s="44" t="s">
        <v>22</v>
      </c>
      <c r="C20" s="44" t="s">
        <v>56</v>
      </c>
      <c r="D20" s="44" t="s">
        <v>63</v>
      </c>
      <c r="E20" s="44" t="s">
        <v>15</v>
      </c>
      <c r="F20" s="44">
        <v>5620</v>
      </c>
      <c r="G20" s="44" t="s">
        <v>47</v>
      </c>
      <c r="H20" s="45">
        <v>1</v>
      </c>
      <c r="I20" s="48">
        <f t="shared" si="0"/>
        <v>107.04477857142857</v>
      </c>
      <c r="J20" s="46">
        <v>4</v>
      </c>
      <c r="K20" s="52"/>
      <c r="L20" s="47" t="s">
        <v>71</v>
      </c>
      <c r="M20" s="47">
        <v>2</v>
      </c>
      <c r="N20" s="52"/>
      <c r="O20" s="53"/>
      <c r="P20" s="49">
        <f t="shared" si="4"/>
        <v>300</v>
      </c>
      <c r="Q20" s="49">
        <f t="shared" si="1"/>
        <v>297.95093333333335</v>
      </c>
      <c r="R20" s="50">
        <f t="shared" si="2"/>
        <v>216</v>
      </c>
      <c r="S20" s="52">
        <f t="shared" si="3"/>
        <v>920.99571190476195</v>
      </c>
      <c r="T20" s="65"/>
    </row>
    <row r="21" spans="1:20" ht="18.95" customHeight="1" x14ac:dyDescent="0.25">
      <c r="A21" s="43" t="s">
        <v>31</v>
      </c>
      <c r="B21" s="44" t="s">
        <v>7</v>
      </c>
      <c r="C21" s="44" t="s">
        <v>51</v>
      </c>
      <c r="D21" s="44" t="s">
        <v>63</v>
      </c>
      <c r="E21" s="44" t="s">
        <v>3</v>
      </c>
      <c r="F21" s="44">
        <v>5620</v>
      </c>
      <c r="G21" s="44" t="s">
        <v>47</v>
      </c>
      <c r="H21" s="45">
        <v>1</v>
      </c>
      <c r="I21" s="48">
        <f t="shared" si="0"/>
        <v>107.04477857142857</v>
      </c>
      <c r="J21" s="46">
        <v>4</v>
      </c>
      <c r="K21" s="52"/>
      <c r="L21" s="47" t="s">
        <v>71</v>
      </c>
      <c r="M21" s="47">
        <v>1</v>
      </c>
      <c r="N21" s="52"/>
      <c r="O21" s="53"/>
      <c r="P21" s="49">
        <f t="shared" si="4"/>
        <v>300</v>
      </c>
      <c r="Q21" s="49">
        <f t="shared" si="1"/>
        <v>148.97546666666668</v>
      </c>
      <c r="R21" s="50">
        <f t="shared" si="2"/>
        <v>216</v>
      </c>
      <c r="S21" s="52">
        <f t="shared" si="3"/>
        <v>772.02024523809519</v>
      </c>
      <c r="T21" s="65"/>
    </row>
    <row r="22" spans="1:20" ht="18.95" customHeight="1" x14ac:dyDescent="0.25">
      <c r="A22" s="43" t="s">
        <v>33</v>
      </c>
      <c r="B22" s="44" t="s">
        <v>8</v>
      </c>
      <c r="C22" s="44" t="s">
        <v>52</v>
      </c>
      <c r="D22" s="44" t="s">
        <v>63</v>
      </c>
      <c r="E22" s="44" t="s">
        <v>15</v>
      </c>
      <c r="F22" s="44">
        <v>5620</v>
      </c>
      <c r="G22" s="44" t="s">
        <v>47</v>
      </c>
      <c r="H22" s="45">
        <v>1</v>
      </c>
      <c r="I22" s="48">
        <f t="shared" si="0"/>
        <v>107.04477857142857</v>
      </c>
      <c r="J22" s="46">
        <v>1</v>
      </c>
      <c r="K22" s="52"/>
      <c r="L22" s="47" t="s">
        <v>71</v>
      </c>
      <c r="M22" s="47">
        <v>1</v>
      </c>
      <c r="N22" s="52"/>
      <c r="O22" s="53"/>
      <c r="P22" s="49">
        <f t="shared" si="4"/>
        <v>300</v>
      </c>
      <c r="Q22" s="49">
        <f t="shared" si="1"/>
        <v>148.97546666666668</v>
      </c>
      <c r="R22" s="50">
        <f t="shared" si="2"/>
        <v>216</v>
      </c>
      <c r="S22" s="52">
        <f t="shared" si="3"/>
        <v>772.02024523809519</v>
      </c>
      <c r="T22" s="65"/>
    </row>
    <row r="23" spans="1:20" ht="18.95" customHeight="1" x14ac:dyDescent="0.25">
      <c r="A23" s="43" t="s">
        <v>34</v>
      </c>
      <c r="B23" s="44" t="s">
        <v>9</v>
      </c>
      <c r="C23" s="44" t="s">
        <v>53</v>
      </c>
      <c r="D23" s="44" t="s">
        <v>62</v>
      </c>
      <c r="E23" s="44" t="s">
        <v>15</v>
      </c>
      <c r="F23" s="44">
        <v>5620</v>
      </c>
      <c r="G23" s="44" t="s">
        <v>47</v>
      </c>
      <c r="H23" s="45">
        <v>1</v>
      </c>
      <c r="I23" s="48">
        <f t="shared" si="0"/>
        <v>107.04477857142857</v>
      </c>
      <c r="J23" s="46">
        <v>1.25</v>
      </c>
      <c r="K23" s="52"/>
      <c r="L23" s="47" t="s">
        <v>71</v>
      </c>
      <c r="M23" s="47">
        <v>1</v>
      </c>
      <c r="N23" s="52"/>
      <c r="O23" s="53"/>
      <c r="P23" s="49">
        <f t="shared" si="4"/>
        <v>300</v>
      </c>
      <c r="Q23" s="49">
        <f t="shared" si="1"/>
        <v>148.97546666666668</v>
      </c>
      <c r="R23" s="50">
        <f t="shared" si="2"/>
        <v>216</v>
      </c>
      <c r="S23" s="52">
        <f t="shared" si="3"/>
        <v>772.02024523809519</v>
      </c>
      <c r="T23" s="65"/>
    </row>
    <row r="24" spans="1:20" ht="18.95" customHeight="1" x14ac:dyDescent="0.25">
      <c r="A24" s="43" t="s">
        <v>39</v>
      </c>
      <c r="B24" s="44" t="s">
        <v>14</v>
      </c>
      <c r="C24" s="44" t="s">
        <v>59</v>
      </c>
      <c r="D24" s="44" t="s">
        <v>63</v>
      </c>
      <c r="E24" s="44" t="s">
        <v>16</v>
      </c>
      <c r="F24" s="44">
        <v>5620</v>
      </c>
      <c r="G24" s="44" t="s">
        <v>47</v>
      </c>
      <c r="H24" s="45">
        <v>1</v>
      </c>
      <c r="I24" s="48">
        <f t="shared" si="0"/>
        <v>107.04477857142857</v>
      </c>
      <c r="J24" s="46">
        <v>5.5</v>
      </c>
      <c r="K24" s="52"/>
      <c r="L24" s="47" t="s">
        <v>18</v>
      </c>
      <c r="M24" s="47">
        <v>2</v>
      </c>
      <c r="N24" s="52"/>
      <c r="O24" s="53"/>
      <c r="P24" s="49">
        <f t="shared" si="4"/>
        <v>300</v>
      </c>
      <c r="Q24" s="49">
        <f t="shared" si="1"/>
        <v>86.902355555555559</v>
      </c>
      <c r="R24" s="50">
        <f t="shared" si="2"/>
        <v>216</v>
      </c>
      <c r="S24" s="52">
        <f t="shared" si="3"/>
        <v>709.94713412698411</v>
      </c>
      <c r="T24" s="65"/>
    </row>
    <row r="25" spans="1:20" ht="18.95" customHeight="1" x14ac:dyDescent="0.25">
      <c r="A25" s="43" t="s">
        <v>35</v>
      </c>
      <c r="B25" s="44" t="s">
        <v>10</v>
      </c>
      <c r="C25" s="44" t="s">
        <v>54</v>
      </c>
      <c r="D25" s="44" t="s">
        <v>63</v>
      </c>
      <c r="E25" s="44" t="s">
        <v>15</v>
      </c>
      <c r="F25" s="44">
        <v>5620</v>
      </c>
      <c r="G25" s="44" t="s">
        <v>47</v>
      </c>
      <c r="H25" s="45">
        <v>1</v>
      </c>
      <c r="I25" s="48">
        <f t="shared" si="0"/>
        <v>107.04477857142857</v>
      </c>
      <c r="J25" s="46">
        <v>1.25</v>
      </c>
      <c r="K25" s="52"/>
      <c r="L25" s="47" t="s">
        <v>71</v>
      </c>
      <c r="M25" s="47">
        <v>1</v>
      </c>
      <c r="N25" s="52"/>
      <c r="O25" s="53"/>
      <c r="P25" s="49">
        <f t="shared" si="4"/>
        <v>300</v>
      </c>
      <c r="Q25" s="49">
        <f t="shared" si="1"/>
        <v>148.97546666666668</v>
      </c>
      <c r="R25" s="50">
        <f t="shared" si="2"/>
        <v>216</v>
      </c>
      <c r="S25" s="52">
        <f t="shared" si="3"/>
        <v>772.02024523809519</v>
      </c>
      <c r="T25" s="65"/>
    </row>
    <row r="26" spans="1:20" ht="18.95" customHeight="1" x14ac:dyDescent="0.25">
      <c r="A26" s="43" t="s">
        <v>36</v>
      </c>
      <c r="B26" s="44" t="s">
        <v>11</v>
      </c>
      <c r="C26" s="44" t="s">
        <v>55</v>
      </c>
      <c r="D26" s="44" t="s">
        <v>63</v>
      </c>
      <c r="E26" s="44" t="s">
        <v>15</v>
      </c>
      <c r="F26" s="44">
        <v>5620</v>
      </c>
      <c r="G26" s="44" t="s">
        <v>47</v>
      </c>
      <c r="H26" s="45">
        <v>1</v>
      </c>
      <c r="I26" s="48">
        <f t="shared" si="0"/>
        <v>107.04477857142857</v>
      </c>
      <c r="J26" s="46">
        <v>2.5</v>
      </c>
      <c r="K26" s="52"/>
      <c r="L26" s="47" t="s">
        <v>71</v>
      </c>
      <c r="M26" s="47">
        <v>1</v>
      </c>
      <c r="N26" s="52"/>
      <c r="O26" s="53"/>
      <c r="P26" s="49">
        <f t="shared" si="4"/>
        <v>300</v>
      </c>
      <c r="Q26" s="49">
        <f t="shared" si="1"/>
        <v>148.97546666666668</v>
      </c>
      <c r="R26" s="50">
        <f t="shared" si="2"/>
        <v>216</v>
      </c>
      <c r="S26" s="52">
        <f t="shared" si="3"/>
        <v>772.02024523809519</v>
      </c>
      <c r="T26" s="65"/>
    </row>
    <row r="27" spans="1:20" ht="18.95" customHeight="1" x14ac:dyDescent="0.25">
      <c r="A27" s="43" t="s">
        <v>37</v>
      </c>
      <c r="B27" s="44" t="s">
        <v>12</v>
      </c>
      <c r="C27" s="44" t="s">
        <v>57</v>
      </c>
      <c r="D27" s="44" t="s">
        <v>63</v>
      </c>
      <c r="E27" s="44" t="s">
        <v>16</v>
      </c>
      <c r="F27" s="44">
        <v>5620</v>
      </c>
      <c r="G27" s="44" t="s">
        <v>47</v>
      </c>
      <c r="H27" s="45">
        <v>1</v>
      </c>
      <c r="I27" s="48">
        <f t="shared" si="0"/>
        <v>107.04477857142857</v>
      </c>
      <c r="J27" s="46">
        <v>4</v>
      </c>
      <c r="K27" s="52"/>
      <c r="L27" s="47" t="s">
        <v>18</v>
      </c>
      <c r="M27" s="47">
        <v>1</v>
      </c>
      <c r="N27" s="52"/>
      <c r="O27" s="53"/>
      <c r="P27" s="49">
        <f t="shared" si="4"/>
        <v>300</v>
      </c>
      <c r="Q27" s="49">
        <f t="shared" si="1"/>
        <v>43.451177777777779</v>
      </c>
      <c r="R27" s="50">
        <f t="shared" si="2"/>
        <v>216</v>
      </c>
      <c r="S27" s="52">
        <f t="shared" si="3"/>
        <v>666.49595634920638</v>
      </c>
      <c r="T27" s="65"/>
    </row>
    <row r="28" spans="1:20" ht="18.95" customHeight="1" x14ac:dyDescent="0.25">
      <c r="A28" s="43" t="s">
        <v>38</v>
      </c>
      <c r="B28" s="44" t="s">
        <v>13</v>
      </c>
      <c r="C28" s="44" t="s">
        <v>58</v>
      </c>
      <c r="D28" s="44" t="s">
        <v>63</v>
      </c>
      <c r="E28" s="44" t="s">
        <v>16</v>
      </c>
      <c r="F28" s="44">
        <v>5620</v>
      </c>
      <c r="G28" s="44" t="s">
        <v>47</v>
      </c>
      <c r="H28" s="45">
        <v>1</v>
      </c>
      <c r="I28" s="48">
        <f t="shared" si="0"/>
        <v>107.04477857142857</v>
      </c>
      <c r="J28" s="46">
        <v>4</v>
      </c>
      <c r="K28" s="52"/>
      <c r="L28" s="47" t="s">
        <v>18</v>
      </c>
      <c r="M28" s="47">
        <v>2</v>
      </c>
      <c r="N28" s="52"/>
      <c r="O28" s="53"/>
      <c r="P28" s="49">
        <f t="shared" si="4"/>
        <v>300</v>
      </c>
      <c r="Q28" s="49">
        <f t="shared" si="1"/>
        <v>86.902355555555559</v>
      </c>
      <c r="R28" s="50">
        <f t="shared" si="2"/>
        <v>216</v>
      </c>
      <c r="S28" s="52">
        <f t="shared" si="3"/>
        <v>709.94713412698411</v>
      </c>
      <c r="T28" s="65"/>
    </row>
    <row r="29" spans="1:20" ht="18.95" customHeight="1" x14ac:dyDescent="0.25">
      <c r="A29" s="43" t="s">
        <v>40</v>
      </c>
      <c r="B29" s="44" t="s">
        <v>20</v>
      </c>
      <c r="C29" s="44" t="s">
        <v>60</v>
      </c>
      <c r="D29" s="44" t="s">
        <v>63</v>
      </c>
      <c r="E29" s="44" t="s">
        <v>16</v>
      </c>
      <c r="F29" s="44">
        <v>5620</v>
      </c>
      <c r="G29" s="44" t="s">
        <v>47</v>
      </c>
      <c r="H29" s="45">
        <v>1</v>
      </c>
      <c r="I29" s="48">
        <f t="shared" si="0"/>
        <v>107.04477857142857</v>
      </c>
      <c r="J29" s="46">
        <v>8.5</v>
      </c>
      <c r="K29" s="52"/>
      <c r="L29" s="47" t="s">
        <v>18</v>
      </c>
      <c r="M29" s="47">
        <v>3</v>
      </c>
      <c r="N29" s="52"/>
      <c r="O29" s="53"/>
      <c r="P29" s="49">
        <f t="shared" si="4"/>
        <v>300</v>
      </c>
      <c r="Q29" s="49">
        <f t="shared" si="1"/>
        <v>130.35353333333333</v>
      </c>
      <c r="R29" s="50">
        <f t="shared" si="2"/>
        <v>216</v>
      </c>
      <c r="S29" s="52">
        <f t="shared" si="3"/>
        <v>753.39831190476184</v>
      </c>
      <c r="T29" s="65"/>
    </row>
  </sheetData>
  <mergeCells count="7">
    <mergeCell ref="O7:Q7"/>
    <mergeCell ref="S7:T7"/>
    <mergeCell ref="A14:G14"/>
    <mergeCell ref="A7:A12"/>
    <mergeCell ref="H7:I7"/>
    <mergeCell ref="J7:K7"/>
    <mergeCell ref="L7:M7"/>
  </mergeCells>
  <pageMargins left="0.70866141732283472" right="0.70866141732283472" top="1.1811023622047245" bottom="0.78740157480314965" header="0.31496062992125984" footer="0.31496062992125984"/>
  <pageSetup paperSize="9" scale="65" orientation="landscape" r:id="rId1"/>
  <headerFooter>
    <oddHeader>&amp;L&amp;"-,Fett"&amp;16&amp;K000000Überbauung Hofmatte&amp;C&amp;G</oddHeader>
    <oddFooter>&amp;LSeite &amp;P</oddFooter>
  </headerFooter>
  <colBreaks count="2" manualBreakCount="2">
    <brk id="7" min="6" max="28" man="1"/>
    <brk id="18" min="6" max="28" man="1"/>
  </col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488B55-0F72-4E9B-987B-F0B4DB2E2293}">
  <dimension ref="A1:H17"/>
  <sheetViews>
    <sheetView workbookViewId="0"/>
  </sheetViews>
  <sheetFormatPr baseColWidth="10" defaultRowHeight="15" x14ac:dyDescent="0.25"/>
  <cols>
    <col min="1" max="1" width="22.7109375" customWidth="1"/>
    <col min="8" max="8" width="14.42578125" customWidth="1"/>
  </cols>
  <sheetData>
    <row r="1" spans="1:8" ht="18.75" x14ac:dyDescent="0.3">
      <c r="A1" s="29" t="s">
        <v>79</v>
      </c>
    </row>
    <row r="3" spans="1:8" x14ac:dyDescent="0.25">
      <c r="A3" s="71" t="s">
        <v>82</v>
      </c>
      <c r="B3" s="22" t="s">
        <v>43</v>
      </c>
      <c r="C3" s="22" t="s">
        <v>44</v>
      </c>
      <c r="D3" s="22" t="s">
        <v>45</v>
      </c>
      <c r="E3" s="22" t="s">
        <v>77</v>
      </c>
      <c r="F3" s="22" t="s">
        <v>48</v>
      </c>
      <c r="G3" s="22" t="s">
        <v>46</v>
      </c>
      <c r="H3" s="22" t="s">
        <v>67</v>
      </c>
    </row>
    <row r="4" spans="1:8" x14ac:dyDescent="0.25">
      <c r="A4" s="6" t="s">
        <v>29</v>
      </c>
      <c r="B4" s="6" t="s">
        <v>4</v>
      </c>
      <c r="C4" s="6" t="s">
        <v>49</v>
      </c>
      <c r="D4" s="6" t="s">
        <v>62</v>
      </c>
      <c r="E4" s="6" t="s">
        <v>3</v>
      </c>
      <c r="F4" s="6">
        <v>5620</v>
      </c>
      <c r="G4" s="6" t="s">
        <v>47</v>
      </c>
      <c r="H4" s="30">
        <v>41.37</v>
      </c>
    </row>
    <row r="5" spans="1:8" x14ac:dyDescent="0.25">
      <c r="A5" s="6" t="s">
        <v>30</v>
      </c>
      <c r="B5" s="6" t="s">
        <v>5</v>
      </c>
      <c r="C5" s="6" t="s">
        <v>50</v>
      </c>
      <c r="D5" s="6" t="s">
        <v>63</v>
      </c>
      <c r="E5" s="6" t="s">
        <v>3</v>
      </c>
      <c r="F5" s="6">
        <v>5620</v>
      </c>
      <c r="G5" s="6" t="s">
        <v>47</v>
      </c>
      <c r="H5" s="30">
        <v>73.03</v>
      </c>
    </row>
    <row r="6" spans="1:8" x14ac:dyDescent="0.25">
      <c r="A6" s="6" t="s">
        <v>28</v>
      </c>
      <c r="B6" s="6" t="s">
        <v>6</v>
      </c>
      <c r="C6" s="6" t="s">
        <v>50</v>
      </c>
      <c r="D6" s="6" t="s">
        <v>63</v>
      </c>
      <c r="E6" s="6" t="s">
        <v>3</v>
      </c>
      <c r="F6" s="6">
        <v>5620</v>
      </c>
      <c r="G6" s="6" t="s">
        <v>47</v>
      </c>
      <c r="H6" s="30">
        <v>62.85</v>
      </c>
    </row>
    <row r="7" spans="1:8" x14ac:dyDescent="0.25">
      <c r="A7" s="6" t="s">
        <v>31</v>
      </c>
      <c r="B7" s="6" t="s">
        <v>7</v>
      </c>
      <c r="C7" s="6" t="s">
        <v>51</v>
      </c>
      <c r="D7" s="6" t="s">
        <v>63</v>
      </c>
      <c r="E7" s="6" t="s">
        <v>3</v>
      </c>
      <c r="F7" s="6">
        <v>5620</v>
      </c>
      <c r="G7" s="6" t="s">
        <v>47</v>
      </c>
      <c r="H7" s="30">
        <v>66.180000000000007</v>
      </c>
    </row>
    <row r="8" spans="1:8" x14ac:dyDescent="0.25">
      <c r="A8" s="6" t="s">
        <v>33</v>
      </c>
      <c r="B8" s="6" t="s">
        <v>8</v>
      </c>
      <c r="C8" s="6" t="s">
        <v>52</v>
      </c>
      <c r="D8" s="6" t="s">
        <v>63</v>
      </c>
      <c r="E8" s="6" t="s">
        <v>15</v>
      </c>
      <c r="F8" s="6">
        <v>5620</v>
      </c>
      <c r="G8" s="6" t="s">
        <v>47</v>
      </c>
      <c r="H8" s="30">
        <v>35.119999999999997</v>
      </c>
    </row>
    <row r="9" spans="1:8" x14ac:dyDescent="0.25">
      <c r="A9" s="6" t="s">
        <v>34</v>
      </c>
      <c r="B9" s="6" t="s">
        <v>9</v>
      </c>
      <c r="C9" s="6" t="s">
        <v>53</v>
      </c>
      <c r="D9" s="6" t="s">
        <v>62</v>
      </c>
      <c r="E9" s="6" t="s">
        <v>15</v>
      </c>
      <c r="F9" s="6">
        <v>5620</v>
      </c>
      <c r="G9" s="6" t="s">
        <v>47</v>
      </c>
      <c r="H9" s="30">
        <v>51.64</v>
      </c>
    </row>
    <row r="10" spans="1:8" x14ac:dyDescent="0.25">
      <c r="A10" s="6" t="s">
        <v>35</v>
      </c>
      <c r="B10" s="6" t="s">
        <v>10</v>
      </c>
      <c r="C10" s="6" t="s">
        <v>54</v>
      </c>
      <c r="D10" s="6" t="s">
        <v>63</v>
      </c>
      <c r="E10" s="6" t="s">
        <v>15</v>
      </c>
      <c r="F10" s="6">
        <v>5620</v>
      </c>
      <c r="G10" s="6" t="s">
        <v>47</v>
      </c>
      <c r="H10" s="30">
        <v>54.2</v>
      </c>
    </row>
    <row r="11" spans="1:8" x14ac:dyDescent="0.25">
      <c r="A11" s="6" t="s">
        <v>36</v>
      </c>
      <c r="B11" s="6" t="s">
        <v>11</v>
      </c>
      <c r="C11" s="6" t="s">
        <v>55</v>
      </c>
      <c r="D11" s="6" t="s">
        <v>63</v>
      </c>
      <c r="E11" s="6" t="s">
        <v>15</v>
      </c>
      <c r="F11" s="6">
        <v>5620</v>
      </c>
      <c r="G11" s="6" t="s">
        <v>47</v>
      </c>
      <c r="H11" s="30">
        <v>35.4</v>
      </c>
    </row>
    <row r="12" spans="1:8" x14ac:dyDescent="0.25">
      <c r="A12" s="6" t="s">
        <v>32</v>
      </c>
      <c r="B12" s="6" t="s">
        <v>22</v>
      </c>
      <c r="C12" s="6" t="s">
        <v>56</v>
      </c>
      <c r="D12" s="6" t="s">
        <v>63</v>
      </c>
      <c r="E12" s="6" t="s">
        <v>15</v>
      </c>
      <c r="F12" s="6">
        <v>5620</v>
      </c>
      <c r="G12" s="6" t="s">
        <v>47</v>
      </c>
      <c r="H12" s="30">
        <v>87.2</v>
      </c>
    </row>
    <row r="13" spans="1:8" x14ac:dyDescent="0.25">
      <c r="A13" s="6" t="s">
        <v>37</v>
      </c>
      <c r="B13" s="6" t="s">
        <v>12</v>
      </c>
      <c r="C13" s="6" t="s">
        <v>57</v>
      </c>
      <c r="D13" s="6" t="s">
        <v>63</v>
      </c>
      <c r="E13" s="6" t="s">
        <v>16</v>
      </c>
      <c r="F13" s="6">
        <v>5620</v>
      </c>
      <c r="G13" s="6" t="s">
        <v>47</v>
      </c>
      <c r="H13" s="30">
        <v>94.4</v>
      </c>
    </row>
    <row r="14" spans="1:8" x14ac:dyDescent="0.25">
      <c r="A14" s="6" t="s">
        <v>38</v>
      </c>
      <c r="B14" s="6" t="s">
        <v>13</v>
      </c>
      <c r="C14" s="6" t="s">
        <v>58</v>
      </c>
      <c r="D14" s="6" t="s">
        <v>63</v>
      </c>
      <c r="E14" s="6" t="s">
        <v>16</v>
      </c>
      <c r="F14" s="6">
        <v>5620</v>
      </c>
      <c r="G14" s="6" t="s">
        <v>47</v>
      </c>
      <c r="H14" s="30">
        <v>133</v>
      </c>
    </row>
    <row r="15" spans="1:8" x14ac:dyDescent="0.25">
      <c r="A15" s="6" t="s">
        <v>39</v>
      </c>
      <c r="B15" s="6" t="s">
        <v>14</v>
      </c>
      <c r="C15" s="6" t="s">
        <v>59</v>
      </c>
      <c r="D15" s="6" t="s">
        <v>63</v>
      </c>
      <c r="E15" s="6" t="s">
        <v>16</v>
      </c>
      <c r="F15" s="6">
        <v>5620</v>
      </c>
      <c r="G15" s="6" t="s">
        <v>47</v>
      </c>
      <c r="H15" s="30">
        <v>133</v>
      </c>
    </row>
    <row r="16" spans="1:8" x14ac:dyDescent="0.25">
      <c r="A16" s="6" t="s">
        <v>40</v>
      </c>
      <c r="B16" s="6" t="s">
        <v>20</v>
      </c>
      <c r="C16" s="6" t="s">
        <v>60</v>
      </c>
      <c r="D16" s="6" t="s">
        <v>63</v>
      </c>
      <c r="E16" s="6" t="s">
        <v>16</v>
      </c>
      <c r="F16" s="6">
        <v>5620</v>
      </c>
      <c r="G16" s="6" t="s">
        <v>47</v>
      </c>
      <c r="H16" s="30">
        <v>129</v>
      </c>
    </row>
    <row r="17" spans="1:8" x14ac:dyDescent="0.25">
      <c r="A17" s="6" t="s">
        <v>41</v>
      </c>
      <c r="B17" s="6" t="s">
        <v>21</v>
      </c>
      <c r="C17" s="6" t="s">
        <v>61</v>
      </c>
      <c r="D17" s="6" t="s">
        <v>62</v>
      </c>
      <c r="E17" s="6" t="s">
        <v>16</v>
      </c>
      <c r="F17" s="6">
        <v>5620</v>
      </c>
      <c r="G17" s="6" t="s">
        <v>47</v>
      </c>
      <c r="H17" s="30">
        <v>35.76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9584A3-9B69-4E44-9DE9-533BE9742A98}">
  <dimension ref="A1:N36"/>
  <sheetViews>
    <sheetView zoomScaleNormal="100" workbookViewId="0"/>
  </sheetViews>
  <sheetFormatPr baseColWidth="10" defaultRowHeight="15" x14ac:dyDescent="0.25"/>
  <cols>
    <col min="1" max="1" width="16.42578125" customWidth="1"/>
    <col min="8" max="8" width="13.85546875" customWidth="1"/>
    <col min="9" max="9" width="17.42578125" customWidth="1"/>
    <col min="10" max="10" width="17.5703125" customWidth="1"/>
    <col min="11" max="13" width="12.5703125" bestFit="1" customWidth="1"/>
    <col min="14" max="14" width="13.5703125" bestFit="1" customWidth="1"/>
  </cols>
  <sheetData>
    <row r="1" spans="1:14" ht="18.75" x14ac:dyDescent="0.3">
      <c r="A1" s="29" t="s">
        <v>81</v>
      </c>
    </row>
    <row r="2" spans="1:14" x14ac:dyDescent="0.25">
      <c r="A2" t="s">
        <v>96</v>
      </c>
      <c r="B2">
        <v>2020</v>
      </c>
    </row>
    <row r="4" spans="1:14" ht="30" x14ac:dyDescent="0.25">
      <c r="A4" s="22" t="s">
        <v>76</v>
      </c>
      <c r="B4" s="22" t="s">
        <v>43</v>
      </c>
      <c r="C4" s="22" t="s">
        <v>44</v>
      </c>
      <c r="D4" s="22" t="s">
        <v>45</v>
      </c>
      <c r="E4" s="22" t="s">
        <v>77</v>
      </c>
      <c r="F4" s="22" t="s">
        <v>48</v>
      </c>
      <c r="G4" s="22" t="s">
        <v>46</v>
      </c>
      <c r="H4" s="23" t="s">
        <v>78</v>
      </c>
      <c r="I4" s="24" t="s">
        <v>27</v>
      </c>
      <c r="J4" s="25" t="s">
        <v>17</v>
      </c>
      <c r="K4" s="26" t="s">
        <v>25</v>
      </c>
      <c r="L4" s="69" t="s">
        <v>26</v>
      </c>
      <c r="M4" s="27" t="s">
        <v>90</v>
      </c>
      <c r="N4" s="28" t="s">
        <v>73</v>
      </c>
    </row>
    <row r="5" spans="1:14" x14ac:dyDescent="0.25">
      <c r="A5" t="s">
        <v>33</v>
      </c>
      <c r="B5" t="s">
        <v>8</v>
      </c>
      <c r="C5" t="s">
        <v>52</v>
      </c>
      <c r="D5" t="s">
        <v>63</v>
      </c>
      <c r="E5" t="s">
        <v>15</v>
      </c>
      <c r="F5">
        <v>5620</v>
      </c>
      <c r="G5" t="s">
        <v>47</v>
      </c>
      <c r="H5" s="31">
        <v>107.04477857142857</v>
      </c>
      <c r="I5" s="31">
        <v>19.385631067961164</v>
      </c>
      <c r="J5" s="31">
        <v>124.6</v>
      </c>
      <c r="K5" s="31">
        <v>266.12504523567304</v>
      </c>
      <c r="L5" s="31">
        <v>186.21933333333331</v>
      </c>
      <c r="M5" s="31">
        <v>216</v>
      </c>
      <c r="N5" s="31">
        <v>919.35</v>
      </c>
    </row>
    <row r="6" spans="1:14" x14ac:dyDescent="0.25">
      <c r="A6" t="s">
        <v>34</v>
      </c>
      <c r="B6" t="s">
        <v>9</v>
      </c>
      <c r="C6" t="s">
        <v>53</v>
      </c>
      <c r="D6" t="s">
        <v>62</v>
      </c>
      <c r="E6" t="s">
        <v>15</v>
      </c>
      <c r="F6">
        <v>5620</v>
      </c>
      <c r="G6" t="s">
        <v>47</v>
      </c>
      <c r="H6" s="31">
        <v>107.04477857142857</v>
      </c>
      <c r="I6" s="31">
        <v>24.232038834951453</v>
      </c>
      <c r="J6" s="31">
        <v>124.6</v>
      </c>
      <c r="K6" s="31">
        <v>391.30687175313659</v>
      </c>
      <c r="L6" s="31">
        <v>186.21933333333331</v>
      </c>
      <c r="M6" s="31">
        <v>216</v>
      </c>
      <c r="N6" s="31">
        <v>1049.4000000000001</v>
      </c>
    </row>
    <row r="7" spans="1:14" x14ac:dyDescent="0.25">
      <c r="A7" t="s">
        <v>35</v>
      </c>
      <c r="B7" t="s">
        <v>10</v>
      </c>
      <c r="C7" t="s">
        <v>54</v>
      </c>
      <c r="D7" t="s">
        <v>63</v>
      </c>
      <c r="E7" t="s">
        <v>15</v>
      </c>
      <c r="F7">
        <v>5620</v>
      </c>
      <c r="G7" t="s">
        <v>47</v>
      </c>
      <c r="H7" s="31">
        <v>107.04477857142857</v>
      </c>
      <c r="I7" s="31">
        <v>24.232038834951453</v>
      </c>
      <c r="J7" s="31">
        <v>124.6</v>
      </c>
      <c r="K7" s="31">
        <v>410.70550830790091</v>
      </c>
      <c r="L7" s="31">
        <v>186.21933333333331</v>
      </c>
      <c r="M7" s="31">
        <v>216</v>
      </c>
      <c r="N7" s="31">
        <v>1068.8</v>
      </c>
    </row>
    <row r="8" spans="1:14" x14ac:dyDescent="0.25">
      <c r="A8" t="s">
        <v>36</v>
      </c>
      <c r="B8" t="s">
        <v>11</v>
      </c>
      <c r="C8" t="s">
        <v>55</v>
      </c>
      <c r="D8" t="s">
        <v>63</v>
      </c>
      <c r="E8" t="s">
        <v>15</v>
      </c>
      <c r="F8">
        <v>5620</v>
      </c>
      <c r="G8" t="s">
        <v>47</v>
      </c>
      <c r="H8" s="31">
        <v>107.04477857142857</v>
      </c>
      <c r="I8" s="31">
        <v>48.464077669902906</v>
      </c>
      <c r="J8" s="31">
        <v>124.6</v>
      </c>
      <c r="K8" s="31">
        <v>268.2467711088504</v>
      </c>
      <c r="L8" s="31">
        <v>186.21933333333331</v>
      </c>
      <c r="M8" s="31">
        <v>216</v>
      </c>
      <c r="N8" s="31">
        <v>950.55</v>
      </c>
    </row>
    <row r="9" spans="1:14" x14ac:dyDescent="0.25">
      <c r="A9" t="s">
        <v>32</v>
      </c>
      <c r="B9" t="s">
        <v>22</v>
      </c>
      <c r="C9" t="s">
        <v>56</v>
      </c>
      <c r="D9" t="s">
        <v>63</v>
      </c>
      <c r="E9" t="s">
        <v>15</v>
      </c>
      <c r="F9">
        <v>5620</v>
      </c>
      <c r="G9" t="s">
        <v>47</v>
      </c>
      <c r="H9" s="31">
        <v>107.04477857142857</v>
      </c>
      <c r="I9" s="31">
        <v>77.542524271844655</v>
      </c>
      <c r="J9" s="31">
        <v>249.2</v>
      </c>
      <c r="K9" s="31">
        <v>660.76605764665976</v>
      </c>
      <c r="L9" s="31">
        <v>372.43866666666662</v>
      </c>
      <c r="M9" s="31">
        <v>216</v>
      </c>
      <c r="N9" s="31">
        <v>1683</v>
      </c>
    </row>
    <row r="12" spans="1:14" x14ac:dyDescent="0.25">
      <c r="A12" s="5"/>
      <c r="B12" s="5"/>
      <c r="C12" s="5"/>
      <c r="D12" s="5"/>
      <c r="E12" s="5"/>
      <c r="F12" s="5"/>
      <c r="G12" s="5"/>
      <c r="H12" s="5"/>
    </row>
    <row r="13" spans="1:14" x14ac:dyDescent="0.25">
      <c r="A13" s="5"/>
      <c r="B13" s="5"/>
      <c r="C13" s="5"/>
      <c r="D13" s="5"/>
      <c r="E13" s="5"/>
      <c r="F13" s="5"/>
      <c r="G13" s="5"/>
      <c r="H13" s="5"/>
    </row>
    <row r="14" spans="1:14" x14ac:dyDescent="0.25">
      <c r="A14" s="5"/>
      <c r="B14" s="5"/>
      <c r="C14" s="5"/>
      <c r="D14" s="5"/>
      <c r="E14" s="5"/>
      <c r="F14" s="5"/>
      <c r="G14" s="5"/>
      <c r="H14" s="5"/>
    </row>
    <row r="15" spans="1:14" x14ac:dyDescent="0.25">
      <c r="A15" s="5"/>
      <c r="B15" s="5"/>
      <c r="C15" s="5"/>
      <c r="D15" s="5"/>
      <c r="E15" s="5"/>
      <c r="F15" s="5"/>
      <c r="G15" s="5"/>
      <c r="H15" s="5"/>
    </row>
    <row r="16" spans="1:14" x14ac:dyDescent="0.25">
      <c r="A16" s="5"/>
      <c r="B16" s="5"/>
      <c r="C16" s="5"/>
      <c r="D16" s="5"/>
      <c r="E16" s="5"/>
      <c r="F16" s="5"/>
      <c r="G16" s="5"/>
      <c r="H16" s="5"/>
    </row>
    <row r="17" spans="1:8" x14ac:dyDescent="0.25">
      <c r="A17" s="5"/>
      <c r="B17" s="5"/>
      <c r="C17" s="5"/>
      <c r="D17" s="5" t="str">
        <f>IF(B3="","",
IF(ROUND((D14+C15)/C14*5+1,1)&gt;6,6,ROUND((D14+C15)/C14*5+1,1)))</f>
        <v/>
      </c>
      <c r="E17" s="5"/>
      <c r="F17" s="5"/>
      <c r="G17" s="5"/>
      <c r="H17" s="5"/>
    </row>
    <row r="18" spans="1:8" x14ac:dyDescent="0.25">
      <c r="A18" s="5"/>
      <c r="B18" s="5"/>
      <c r="C18" s="5"/>
      <c r="D18" s="5"/>
      <c r="E18" s="5"/>
      <c r="F18" s="5"/>
      <c r="G18" s="5"/>
      <c r="H18" s="5"/>
    </row>
    <row r="19" spans="1:8" x14ac:dyDescent="0.25">
      <c r="A19" s="5"/>
      <c r="B19" s="5"/>
      <c r="C19" s="5"/>
      <c r="D19" s="5"/>
      <c r="E19" s="5"/>
      <c r="F19" s="5"/>
      <c r="G19" s="5"/>
      <c r="H19" s="5"/>
    </row>
    <row r="20" spans="1:8" x14ac:dyDescent="0.25">
      <c r="A20" s="5"/>
      <c r="B20" s="5"/>
      <c r="C20" s="5"/>
      <c r="D20" s="5"/>
      <c r="E20" s="5"/>
      <c r="F20" s="5"/>
      <c r="G20" s="5"/>
      <c r="H20" s="5"/>
    </row>
    <row r="21" spans="1:8" x14ac:dyDescent="0.25">
      <c r="A21" s="5"/>
      <c r="B21" s="5"/>
      <c r="C21" s="5"/>
      <c r="D21" s="5"/>
      <c r="E21" s="5"/>
      <c r="F21" s="5"/>
      <c r="G21" s="5"/>
      <c r="H21" s="5"/>
    </row>
    <row r="22" spans="1:8" x14ac:dyDescent="0.25">
      <c r="A22" s="5"/>
      <c r="B22" s="5"/>
      <c r="C22" s="5"/>
      <c r="D22" s="5"/>
      <c r="E22" s="5"/>
      <c r="F22" s="5"/>
      <c r="G22" s="5"/>
      <c r="H22" s="5"/>
    </row>
    <row r="23" spans="1:8" x14ac:dyDescent="0.25">
      <c r="A23" s="5"/>
      <c r="B23" s="5"/>
      <c r="C23" s="5"/>
      <c r="D23" s="5"/>
      <c r="E23" s="5"/>
      <c r="F23" s="5"/>
      <c r="G23" s="5"/>
      <c r="H23" s="5"/>
    </row>
    <row r="24" spans="1:8" x14ac:dyDescent="0.25">
      <c r="A24" s="5"/>
      <c r="B24" s="5"/>
      <c r="C24" s="5"/>
      <c r="D24" s="5"/>
      <c r="E24" s="5"/>
      <c r="F24" s="5"/>
      <c r="G24" s="5"/>
      <c r="H24" s="5"/>
    </row>
    <row r="25" spans="1:8" x14ac:dyDescent="0.25">
      <c r="A25" s="5"/>
      <c r="B25" s="5"/>
      <c r="C25" s="5"/>
      <c r="D25" s="5"/>
      <c r="E25" s="5"/>
      <c r="F25" s="5"/>
      <c r="G25" s="5"/>
      <c r="H25" s="5"/>
    </row>
    <row r="26" spans="1:8" x14ac:dyDescent="0.25">
      <c r="A26" s="5"/>
      <c r="B26" s="5"/>
      <c r="C26" s="5"/>
      <c r="D26" s="5"/>
      <c r="E26" s="5"/>
      <c r="F26" s="5"/>
      <c r="G26" s="5"/>
      <c r="H26" s="5"/>
    </row>
    <row r="27" spans="1:8" x14ac:dyDescent="0.25">
      <c r="A27" s="5"/>
      <c r="B27" s="5"/>
      <c r="C27" s="5"/>
      <c r="D27" s="5"/>
      <c r="E27" s="5"/>
      <c r="F27" s="5"/>
      <c r="G27" s="5"/>
      <c r="H27" s="5"/>
    </row>
    <row r="28" spans="1:8" x14ac:dyDescent="0.25">
      <c r="A28" s="5"/>
      <c r="B28" s="5"/>
      <c r="C28" s="5"/>
      <c r="D28" s="5"/>
      <c r="E28" s="5"/>
      <c r="F28" s="5"/>
      <c r="G28" s="5"/>
      <c r="H28" s="5"/>
    </row>
    <row r="29" spans="1:8" x14ac:dyDescent="0.25">
      <c r="A29" s="5"/>
      <c r="B29" s="5"/>
      <c r="C29" s="5"/>
      <c r="D29" s="5"/>
      <c r="E29" s="5"/>
      <c r="F29" s="5"/>
      <c r="G29" s="5"/>
      <c r="H29" s="5"/>
    </row>
    <row r="30" spans="1:8" x14ac:dyDescent="0.25">
      <c r="A30" s="5"/>
      <c r="B30" s="5"/>
      <c r="C30" s="5"/>
      <c r="D30" s="5"/>
      <c r="E30" s="5"/>
      <c r="F30" s="5"/>
      <c r="G30" s="5"/>
      <c r="H30" s="5"/>
    </row>
    <row r="31" spans="1:8" x14ac:dyDescent="0.25">
      <c r="A31" s="5"/>
      <c r="B31" s="5"/>
      <c r="C31" s="5"/>
      <c r="D31" s="5"/>
      <c r="E31" s="5"/>
      <c r="F31" s="5"/>
      <c r="G31" s="5"/>
      <c r="H31" s="5"/>
    </row>
    <row r="32" spans="1:8" x14ac:dyDescent="0.25">
      <c r="A32" s="5"/>
      <c r="B32" s="5"/>
      <c r="C32" s="5"/>
      <c r="D32" s="5"/>
      <c r="E32" s="5"/>
      <c r="F32" s="5"/>
      <c r="G32" s="5"/>
      <c r="H32" s="5"/>
    </row>
    <row r="33" spans="1:8" x14ac:dyDescent="0.25">
      <c r="A33" s="5"/>
      <c r="B33" s="5"/>
      <c r="C33" s="5"/>
      <c r="D33" s="5"/>
      <c r="E33" s="5"/>
      <c r="F33" s="5"/>
      <c r="G33" s="5"/>
      <c r="H33" s="5"/>
    </row>
    <row r="34" spans="1:8" x14ac:dyDescent="0.25">
      <c r="A34" s="5"/>
      <c r="B34" s="5"/>
      <c r="C34" s="5"/>
      <c r="D34" s="5"/>
      <c r="E34" s="5"/>
      <c r="F34" s="5"/>
      <c r="G34" s="5"/>
      <c r="H34" s="5"/>
    </row>
    <row r="35" spans="1:8" x14ac:dyDescent="0.25">
      <c r="A35" s="5"/>
      <c r="B35" s="5"/>
      <c r="C35" s="5"/>
      <c r="D35" s="5"/>
      <c r="E35" s="5"/>
      <c r="F35" s="5"/>
      <c r="G35" s="5"/>
      <c r="H35" s="5"/>
    </row>
    <row r="36" spans="1:8" x14ac:dyDescent="0.25">
      <c r="A36" s="5"/>
      <c r="B36" s="5"/>
      <c r="C36" s="5"/>
      <c r="D36" s="5"/>
      <c r="E36" s="5"/>
      <c r="F36" s="5"/>
      <c r="G36" s="5"/>
      <c r="H36" s="5"/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4</vt:i4>
      </vt:variant>
    </vt:vector>
  </HeadingPairs>
  <TitlesOfParts>
    <vt:vector size="8" baseType="lpstr">
      <vt:lpstr>Abrechnung</vt:lpstr>
      <vt:lpstr>Abrechnung für pdf ohne Lösung</vt:lpstr>
      <vt:lpstr>Wohnungsdaten</vt:lpstr>
      <vt:lpstr>Aufteilung</vt:lpstr>
      <vt:lpstr>Abrechnung!Druckbereich</vt:lpstr>
      <vt:lpstr>'Abrechnung für pdf ohne Lösung'!Druckbereich</vt:lpstr>
      <vt:lpstr>Abrechnung!Drucktitel</vt:lpstr>
      <vt:lpstr>'Abrechnung für pdf ohne Lösung'!Drucktitel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2020-10-21T12:44:41Z</cp:lastPrinted>
  <dcterms:created xsi:type="dcterms:W3CDTF">2019-06-16T18:00:57Z</dcterms:created>
  <dcterms:modified xsi:type="dcterms:W3CDTF">2021-01-27T13:31:04Z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C-GUID">
    <vt:lpwstr>021e696a-bbc8-47f8-b130-dfa9f09b6132</vt:lpwstr>
  </property>
</Properties>
</file>