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bldsg-my.sharepoint.com/personal/juerg_lippuner_bzbs_ch/Documents/13_IKA/HA-Sammlung/Excel/"/>
    </mc:Choice>
  </mc:AlternateContent>
  <xr:revisionPtr revIDLastSave="183" documentId="13_ncr:1_{E7F8EA73-C0B3-4719-AD00-223DE82F9CA7}" xr6:coauthVersionLast="47" xr6:coauthVersionMax="47" xr10:uidLastSave="{28C4E492-8BD3-4C83-8236-36B0C41873DD}"/>
  <bookViews>
    <workbookView xWindow="57480" yWindow="1185" windowWidth="29040" windowHeight="15720" activeTab="3" xr2:uid="{00000000-000D-0000-FFFF-FFFF00000000}"/>
  </bookViews>
  <sheets>
    <sheet name="Übersicht" sheetId="6" r:id="rId1"/>
    <sheet name="Arbeitszeit" sheetId="1" r:id="rId2"/>
    <sheet name="Aufenthalt" sheetId="3" r:id="rId3"/>
    <sheet name="Musiker" sheetId="4" r:id="rId4"/>
  </sheets>
  <externalReferences>
    <externalReference r:id="rId5"/>
    <externalReference r:id="rId6"/>
    <externalReference r:id="rId7"/>
  </externalReferences>
  <definedNames>
    <definedName name="_Order1" hidden="1">255</definedName>
    <definedName name="anfang">-3.14159265358979</definedName>
    <definedName name="cursource" hidden="1">#N/A</definedName>
    <definedName name="DirSheet">"Directory1"</definedName>
    <definedName name="ende">3.14159265358979</definedName>
    <definedName name="faktor">[1]Noten!#REF!</definedName>
    <definedName name="hsatz">[2]Namen!$C$12</definedName>
    <definedName name="int_ext_sel" hidden="1">1</definedName>
    <definedName name="mat">[2]Namen!$C$13</definedName>
    <definedName name="schritt">0.0785398163397448</definedName>
    <definedName name="za">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F8" i="4"/>
  <c r="G8" i="4"/>
  <c r="H8" i="4"/>
  <c r="F9" i="4"/>
  <c r="G9" i="4"/>
  <c r="H9" i="4"/>
  <c r="F10" i="4"/>
  <c r="G10" i="4"/>
  <c r="H10" i="4"/>
  <c r="F11" i="4"/>
  <c r="G11" i="4"/>
  <c r="H11" i="4"/>
  <c r="F12" i="4"/>
  <c r="G12" i="4"/>
  <c r="H12" i="4"/>
  <c r="F13" i="4"/>
  <c r="G13" i="4"/>
  <c r="H13" i="4"/>
  <c r="F14" i="4"/>
  <c r="G14" i="4"/>
  <c r="H14" i="4"/>
  <c r="F15" i="4"/>
  <c r="G15" i="4"/>
  <c r="H15" i="4"/>
  <c r="F16" i="4"/>
  <c r="G16" i="4"/>
  <c r="H16" i="4"/>
  <c r="F17" i="4"/>
  <c r="G17" i="4"/>
  <c r="H17" i="4"/>
  <c r="F18" i="4"/>
  <c r="G18" i="4"/>
  <c r="H18" i="4"/>
  <c r="F19" i="4"/>
  <c r="G19" i="4"/>
  <c r="H19" i="4"/>
  <c r="F20" i="4"/>
  <c r="G20" i="4"/>
  <c r="H20" i="4"/>
  <c r="F21" i="4"/>
  <c r="G21" i="4"/>
  <c r="H21" i="4"/>
  <c r="F22" i="4"/>
  <c r="G22" i="4"/>
  <c r="H22" i="4"/>
  <c r="F23" i="4"/>
  <c r="G23" i="4"/>
  <c r="H23" i="4"/>
  <c r="F24" i="4"/>
  <c r="G24" i="4"/>
  <c r="H24" i="4"/>
  <c r="F25" i="4"/>
  <c r="G25" i="4"/>
  <c r="H25" i="4"/>
  <c r="F26" i="4"/>
  <c r="G26" i="4"/>
  <c r="H26" i="4"/>
  <c r="H2" i="4"/>
  <c r="G2" i="4"/>
  <c r="F2" i="4"/>
  <c r="G11" i="3"/>
  <c r="G10" i="3"/>
  <c r="F11" i="3"/>
  <c r="F10" i="3"/>
  <c r="E11" i="3"/>
  <c r="E10" i="3"/>
  <c r="F16" i="1"/>
  <c r="F4" i="1"/>
  <c r="F5" i="1"/>
  <c r="F6" i="1"/>
  <c r="F7" i="1"/>
  <c r="F8" i="1"/>
  <c r="F9" i="1"/>
  <c r="F10" i="1"/>
  <c r="F11" i="1"/>
  <c r="F12" i="1"/>
  <c r="F13" i="1"/>
  <c r="F14" i="1"/>
  <c r="F3" i="1"/>
  <c r="K20" i="6"/>
  <c r="D11" i="6" a="1"/>
  <c r="D10" i="6" a="1"/>
  <c r="C10" i="6"/>
  <c r="D14" i="6"/>
  <c r="C8" i="6"/>
  <c r="D15" i="6"/>
  <c r="D16" i="6"/>
  <c r="D17" i="6"/>
  <c r="D11" i="6" l="1"/>
  <c r="D10" i="6"/>
  <c r="S16" i="6"/>
  <c r="M16" i="6"/>
  <c r="P16" i="6"/>
  <c r="S14" i="6"/>
  <c r="P14" i="6"/>
  <c r="F14" i="6"/>
  <c r="M14" i="6"/>
  <c r="S17" i="6"/>
  <c r="P17" i="6"/>
  <c r="M17" i="6"/>
  <c r="P15" i="6"/>
  <c r="S15" i="6"/>
  <c r="M15" i="6"/>
  <c r="S7" i="6"/>
  <c r="R7" i="6"/>
  <c r="K7" i="6"/>
  <c r="Q7" i="6"/>
  <c r="O7" i="6"/>
  <c r="N7" i="6"/>
  <c r="K10" i="6"/>
  <c r="P7" i="6"/>
  <c r="M7" i="6"/>
  <c r="M6" i="6" s="1"/>
  <c r="L10" i="6"/>
  <c r="L7" i="6"/>
  <c r="K16" i="6" l="1"/>
  <c r="K14" i="6"/>
  <c r="L9" i="6"/>
  <c r="K15" i="6"/>
  <c r="K17" i="6"/>
  <c r="K9" i="6"/>
  <c r="K11" i="6" s="1"/>
  <c r="F8" i="6" s="1"/>
  <c r="H11" i="6" s="1"/>
  <c r="O6" i="6"/>
  <c r="K18" i="6" l="1"/>
  <c r="A1" i="3"/>
  <c r="C6" i="3" l="1"/>
  <c r="B6" i="3" l="1"/>
  <c r="D6" i="3" s="1"/>
  <c r="G6" i="3" s="1"/>
  <c r="G14" i="3" s="1"/>
  <c r="B10" i="3" l="1"/>
  <c r="B1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<sst xmlns="http://schemas.openxmlformats.org/spreadsheetml/2006/main" count="249" uniqueCount="195">
  <si>
    <t>Arbeitszeit</t>
  </si>
  <si>
    <t>Beginn</t>
  </si>
  <si>
    <t>Ende</t>
  </si>
  <si>
    <t>Pause</t>
  </si>
  <si>
    <t>Bleiker</t>
  </si>
  <si>
    <t>Susi</t>
  </si>
  <si>
    <t>F3:F14</t>
  </si>
  <si>
    <t>Egloff</t>
  </si>
  <si>
    <t>Kurt</t>
  </si>
  <si>
    <t>Berechnen Sie im blau markierten Bereich</t>
  </si>
  <si>
    <t>Fenner</t>
  </si>
  <si>
    <t>Fredi</t>
  </si>
  <si>
    <t>die Arbeitszeit pro Mitarbeiter aus den</t>
  </si>
  <si>
    <t>Hofmann</t>
  </si>
  <si>
    <t>Andrea</t>
  </si>
  <si>
    <t>Spalten C, D und E</t>
  </si>
  <si>
    <t>Johner</t>
  </si>
  <si>
    <t>Margrith</t>
  </si>
  <si>
    <t>Landert</t>
  </si>
  <si>
    <t>Marco</t>
  </si>
  <si>
    <t>Luginbühl</t>
  </si>
  <si>
    <t>Judith</t>
  </si>
  <si>
    <t>Maresch</t>
  </si>
  <si>
    <t>Mirko</t>
  </si>
  <si>
    <t>Moser</t>
  </si>
  <si>
    <t>Ruedi</t>
  </si>
  <si>
    <t>Steiner</t>
  </si>
  <si>
    <t>Franziska</t>
  </si>
  <si>
    <t>Widmer</t>
  </si>
  <si>
    <t>Patrick</t>
  </si>
  <si>
    <t>Zumbach</t>
  </si>
  <si>
    <t>Florian</t>
  </si>
  <si>
    <t>F16</t>
  </si>
  <si>
    <t>Berechnen Sie das  Total aller Arbeitszeiten</t>
  </si>
  <si>
    <t>und formatieren Sie die Zelle so, dass die</t>
  </si>
  <si>
    <t>Stundenzahl richtig angezeigt wird.</t>
  </si>
  <si>
    <t>D6</t>
  </si>
  <si>
    <t>Preis pro Tennis-Stunde</t>
  </si>
  <si>
    <t>Berechnen Sie die Anzahl der Übernachtungen.</t>
  </si>
  <si>
    <t>Aufenthaltsdauer</t>
  </si>
  <si>
    <t>Anreise</t>
  </si>
  <si>
    <t>Abreise</t>
  </si>
  <si>
    <t>Übernachtungen</t>
  </si>
  <si>
    <t>Preis pro Übern.</t>
  </si>
  <si>
    <t>Betrag</t>
  </si>
  <si>
    <t>G6</t>
  </si>
  <si>
    <t>Berechnen Sie den Gesamtbetrag</t>
  </si>
  <si>
    <t>für die Übernachtungen.</t>
  </si>
  <si>
    <t>Besuch der Tennisanlage</t>
  </si>
  <si>
    <t>Datum</t>
  </si>
  <si>
    <t>Dauer</t>
  </si>
  <si>
    <t>im Dezimalformat</t>
  </si>
  <si>
    <t>G10:G11</t>
  </si>
  <si>
    <t>Berechnen Sie den Betrag für den</t>
  </si>
  <si>
    <t>Besuch der Tennisanlage (Bezug zu</t>
  </si>
  <si>
    <t>Stundentarif in Zelle H3).</t>
  </si>
  <si>
    <t>E10:E11</t>
  </si>
  <si>
    <t>Berechnen Sie die Dauer der</t>
  </si>
  <si>
    <t>Rechnungsbetrag</t>
  </si>
  <si>
    <t>G14</t>
  </si>
  <si>
    <t>Tennisanlagen-Benützung</t>
  </si>
  <si>
    <t>Berechnen Sie den Gesamtbetrag.</t>
  </si>
  <si>
    <t>F10:F11</t>
  </si>
  <si>
    <t>Dezimalzahlen</t>
  </si>
  <si>
    <t>Tennisanlagen-Benützung als</t>
  </si>
  <si>
    <t>Vorname</t>
  </si>
  <si>
    <t>m/w</t>
  </si>
  <si>
    <t>Geburtstag</t>
  </si>
  <si>
    <t>Instrument</t>
  </si>
  <si>
    <t>Beat</t>
  </si>
  <si>
    <t>Schweizer</t>
  </si>
  <si>
    <t>m</t>
  </si>
  <si>
    <t>Posaune</t>
  </si>
  <si>
    <t>Peter</t>
  </si>
  <si>
    <t>Schnyder</t>
  </si>
  <si>
    <t>Xylophon</t>
  </si>
  <si>
    <t>Marie-Therese</t>
  </si>
  <si>
    <t>Wenger</t>
  </si>
  <si>
    <t>w</t>
  </si>
  <si>
    <t>Rumba Rassel</t>
  </si>
  <si>
    <t>Rafael</t>
  </si>
  <si>
    <t>Rufer</t>
  </si>
  <si>
    <t>Tuba</t>
  </si>
  <si>
    <t>Friedli</t>
  </si>
  <si>
    <t>Hupe</t>
  </si>
  <si>
    <t>Luca</t>
  </si>
  <si>
    <t>Haueter</t>
  </si>
  <si>
    <t>Querflöte</t>
  </si>
  <si>
    <t>Gabriela</t>
  </si>
  <si>
    <t>Richner</t>
  </si>
  <si>
    <t>Pauke</t>
  </si>
  <si>
    <t>Christine</t>
  </si>
  <si>
    <t>Weber</t>
  </si>
  <si>
    <t>Schlagzeug</t>
  </si>
  <si>
    <t>Manuela</t>
  </si>
  <si>
    <t>Roth</t>
  </si>
  <si>
    <t>Tamburin</t>
  </si>
  <si>
    <t>Margrit</t>
  </si>
  <si>
    <t>Leuenberger</t>
  </si>
  <si>
    <t>Ruth</t>
  </si>
  <si>
    <t>Balmer</t>
  </si>
  <si>
    <t>Saxophon</t>
  </si>
  <si>
    <t>Dominik</t>
  </si>
  <si>
    <t>Sonja</t>
  </si>
  <si>
    <t>Niklaus</t>
  </si>
  <si>
    <t>Nils</t>
  </si>
  <si>
    <t>Simon</t>
  </si>
  <si>
    <t>Renfer</t>
  </si>
  <si>
    <t>Yael</t>
  </si>
  <si>
    <t>Grossniklaus</t>
  </si>
  <si>
    <t>Samuel</t>
  </si>
  <si>
    <t>Rosenheim</t>
  </si>
  <si>
    <t>Trompete</t>
  </si>
  <si>
    <t xml:space="preserve">Manuel </t>
  </si>
  <si>
    <t>Grütter</t>
  </si>
  <si>
    <t>Laura</t>
  </si>
  <si>
    <t>Loosli</t>
  </si>
  <si>
    <t>Hugo</t>
  </si>
  <si>
    <t>Gerber</t>
  </si>
  <si>
    <t>Triangel</t>
  </si>
  <si>
    <t>Lukas</t>
  </si>
  <si>
    <t>Anita</t>
  </si>
  <si>
    <t>Richter</t>
  </si>
  <si>
    <t>Horn</t>
  </si>
  <si>
    <t>Anna</t>
  </si>
  <si>
    <t>Sachser</t>
  </si>
  <si>
    <t>Reto</t>
  </si>
  <si>
    <t>Lehner</t>
  </si>
  <si>
    <t>Petra</t>
  </si>
  <si>
    <t>Lüthi</t>
  </si>
  <si>
    <t>Nachname</t>
  </si>
  <si>
    <t>Alter in Jahren</t>
  </si>
  <si>
    <t>Alter in Monaten</t>
  </si>
  <si>
    <t>Alter in Jahren inkl. Dezimalstellen</t>
  </si>
  <si>
    <t>F2:F26 ; G2:G26 ; H2:H26</t>
  </si>
  <si>
    <t>Berechnen Sie das Alter in den angegebenen</t>
  </si>
  <si>
    <t>Einheiten.</t>
  </si>
  <si>
    <t>Übersicht Ihrer eingesetzten Formeln/Funktionen und erreichten Punkte</t>
  </si>
  <si>
    <t>Achtung: Sie können diese Zellen nicht bearbeiten.</t>
  </si>
  <si>
    <t>Korrekte Lösungen</t>
  </si>
  <si>
    <t>Aufgabe 1</t>
  </si>
  <si>
    <t>Top 3</t>
  </si>
  <si>
    <t>Flop 3</t>
  </si>
  <si>
    <t>Punkte</t>
  </si>
  <si>
    <t>von 2</t>
  </si>
  <si>
    <t>kgrösste</t>
  </si>
  <si>
    <t>kkleinste</t>
  </si>
  <si>
    <t>B$4</t>
  </si>
  <si>
    <t>B4</t>
  </si>
  <si>
    <t>G$8</t>
  </si>
  <si>
    <t>G8</t>
  </si>
  <si>
    <t>J4</t>
  </si>
  <si>
    <t>M4</t>
  </si>
  <si>
    <t>=KGRÖSSTE($B$4:$G$8;J4)</t>
  </si>
  <si>
    <t>=KKLEINSTE($B$4:$G$8;M4)</t>
  </si>
  <si>
    <t>=KGRÖSSTE($B$4:$G$8;J5)</t>
  </si>
  <si>
    <t>=KKLEINSTE($B$4:$G$8;M5)</t>
  </si>
  <si>
    <t>Erreichte Punkte</t>
  </si>
  <si>
    <t>Abzug</t>
  </si>
  <si>
    <t>=KGRÖSSTE($B$4:$G$8;J6)</t>
  </si>
  <si>
    <t>=KKLEINSTE($B$4:$G$8;M6)</t>
  </si>
  <si>
    <t>Funktion</t>
  </si>
  <si>
    <t>Erste Zelle</t>
  </si>
  <si>
    <t>Zweites Argument oder richtige Lösung</t>
  </si>
  <si>
    <t>Aufgabe 2</t>
  </si>
  <si>
    <t>von 4</t>
  </si>
  <si>
    <t>C4</t>
  </si>
  <si>
    <t>C$4</t>
  </si>
  <si>
    <t>C100</t>
  </si>
  <si>
    <t>C$100</t>
  </si>
  <si>
    <t>;2)</t>
  </si>
  <si>
    <t>=KKLEINSTE(C4:C100;2)</t>
  </si>
  <si>
    <t>D4</t>
  </si>
  <si>
    <t>D$4</t>
  </si>
  <si>
    <t>D100</t>
  </si>
  <si>
    <t>D$100</t>
  </si>
  <si>
    <t>;6)</t>
  </si>
  <si>
    <t>=KGRÖSSTE(D4:D100;6)</t>
  </si>
  <si>
    <t>E4</t>
  </si>
  <si>
    <t>E$4</t>
  </si>
  <si>
    <t>E100</t>
  </si>
  <si>
    <t>E$100</t>
  </si>
  <si>
    <t>;10)</t>
  </si>
  <si>
    <t>=KGRÖSSTE(E4:E100;10)</t>
  </si>
  <si>
    <t>F4</t>
  </si>
  <si>
    <t>F$4</t>
  </si>
  <si>
    <t>F100</t>
  </si>
  <si>
    <t>F$100</t>
  </si>
  <si>
    <t>;4)</t>
  </si>
  <si>
    <t>=KKLEINSTE(F4:F100;4)</t>
  </si>
  <si>
    <r>
      <t xml:space="preserve">Lösen Sie die Aufgaben auf den Tabellenblättern </t>
    </r>
    <r>
      <rPr>
        <b/>
        <sz val="20"/>
        <color theme="1"/>
        <rFont val="Calibri"/>
        <family val="2"/>
        <scheme val="minor"/>
      </rPr>
      <t xml:space="preserve">Arbeitszeit, Aufenthalt </t>
    </r>
    <r>
      <rPr>
        <sz val="20"/>
        <color theme="1"/>
        <rFont val="Calibri"/>
        <family val="2"/>
        <scheme val="minor"/>
      </rPr>
      <t xml:space="preserve">und </t>
    </r>
    <r>
      <rPr>
        <b/>
        <sz val="20"/>
        <color theme="1"/>
        <rFont val="Calibri"/>
        <family val="2"/>
        <scheme val="minor"/>
      </rPr>
      <t>Musiker.</t>
    </r>
  </si>
  <si>
    <t>Zelle F3</t>
  </si>
  <si>
    <t>Zelle F16</t>
  </si>
  <si>
    <t>Format Zelle F16</t>
  </si>
  <si>
    <t>Aufenthalt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</si>
</sst>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h:mm;@"/>
    <numFmt numFmtId="165" formatCode="[hh]:mm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0"/>
      <name val="MS Sans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</fills>
  <borders count="33">
    <border>
      <left/>
      <right/>
      <top/>
      <bottom/>
      <diagonal/>
    </border>
    <border>
      <left style="thick">
        <color theme="5" tint="-0.24994659260841701"/>
      </left>
      <right/>
      <top style="thick">
        <color theme="5" tint="-0.24994659260841701"/>
      </top>
      <bottom/>
      <diagonal/>
    </border>
    <border>
      <left/>
      <right/>
      <top style="thick">
        <color theme="5" tint="-0.24994659260841701"/>
      </top>
      <bottom/>
      <diagonal/>
    </border>
    <border>
      <left/>
      <right style="thick">
        <color theme="5" tint="-0.24994659260841701"/>
      </right>
      <top style="thick">
        <color theme="5" tint="-0.24994659260841701"/>
      </top>
      <bottom/>
      <diagonal/>
    </border>
    <border>
      <left style="thick">
        <color theme="5" tint="-0.24994659260841701"/>
      </left>
      <right/>
      <top/>
      <bottom/>
      <diagonal/>
    </border>
    <border>
      <left/>
      <right style="thick">
        <color theme="5" tint="-0.24994659260841701"/>
      </right>
      <top/>
      <bottom/>
      <diagonal/>
    </border>
    <border>
      <left style="thick">
        <color theme="5" tint="-0.24994659260841701"/>
      </left>
      <right/>
      <top/>
      <bottom style="thick">
        <color theme="5" tint="-0.24994659260841701"/>
      </bottom>
      <diagonal/>
    </border>
    <border>
      <left/>
      <right/>
      <top/>
      <bottom style="thick">
        <color theme="5" tint="-0.24994659260841701"/>
      </bottom>
      <diagonal/>
    </border>
    <border>
      <left/>
      <right style="thick">
        <color theme="5" tint="-0.24994659260841701"/>
      </right>
      <top/>
      <bottom style="thick">
        <color theme="5" tint="-0.2499465926084170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/>
      <top/>
      <bottom style="medium">
        <color theme="9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/>
      <diagonal/>
    </border>
    <border>
      <left/>
      <right/>
      <top style="medium">
        <color theme="5" tint="-0.24994659260841701"/>
      </top>
      <bottom/>
      <diagonal/>
    </border>
    <border>
      <left/>
      <right style="medium">
        <color theme="5" tint="-0.24994659260841701"/>
      </right>
      <top style="medium">
        <color theme="5" tint="-0.24994659260841701"/>
      </top>
      <bottom/>
      <diagonal/>
    </border>
    <border>
      <left style="medium">
        <color theme="5" tint="-0.24994659260841701"/>
      </left>
      <right/>
      <top/>
      <bottom style="medium">
        <color theme="5" tint="-0.24994659260841701"/>
      </bottom>
      <diagonal/>
    </border>
    <border>
      <left/>
      <right/>
      <top/>
      <bottom style="medium">
        <color theme="5" tint="-0.24994659260841701"/>
      </bottom>
      <diagonal/>
    </border>
    <border>
      <left/>
      <right style="medium">
        <color theme="5" tint="-0.24994659260841701"/>
      </right>
      <top/>
      <bottom style="medium">
        <color theme="5" tint="-0.24994659260841701"/>
      </bottom>
      <diagonal/>
    </border>
    <border>
      <left style="medium">
        <color theme="5" tint="-0.24994659260841701"/>
      </left>
      <right/>
      <top/>
      <bottom/>
      <diagonal/>
    </border>
    <border>
      <left/>
      <right style="medium">
        <color theme="5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 style="thin">
        <color theme="5" tint="-0.24994659260841701"/>
      </bottom>
      <diagonal/>
    </border>
  </borders>
  <cellStyleXfs count="10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4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1" fillId="0" borderId="0"/>
  </cellStyleXfs>
  <cellXfs count="101">
    <xf numFmtId="0" fontId="0" fillId="0" borderId="0" xfId="0"/>
    <xf numFmtId="14" fontId="7" fillId="0" borderId="0" xfId="7" applyNumberFormat="1" applyFont="1"/>
    <xf numFmtId="0" fontId="7" fillId="0" borderId="0" xfId="7" applyFont="1"/>
    <xf numFmtId="0" fontId="6" fillId="0" borderId="0" xfId="7" applyFont="1" applyAlignment="1">
      <alignment vertical="top"/>
    </xf>
    <xf numFmtId="0" fontId="7" fillId="0" borderId="0" xfId="7" applyFont="1" applyAlignment="1">
      <alignment horizontal="center"/>
    </xf>
    <xf numFmtId="0" fontId="6" fillId="0" borderId="0" xfId="7" applyFont="1"/>
    <xf numFmtId="0" fontId="6" fillId="0" borderId="0" xfId="7" applyFont="1" applyAlignment="1">
      <alignment horizontal="left"/>
    </xf>
    <xf numFmtId="20" fontId="7" fillId="0" borderId="0" xfId="7" applyNumberFormat="1" applyFont="1"/>
    <xf numFmtId="0" fontId="6" fillId="0" borderId="11" xfId="7" applyFont="1" applyBorder="1" applyAlignment="1">
      <alignment horizontal="center"/>
    </xf>
    <xf numFmtId="164" fontId="7" fillId="0" borderId="0" xfId="7" applyNumberFormat="1" applyFont="1" applyAlignment="1">
      <alignment horizontal="center"/>
    </xf>
    <xf numFmtId="0" fontId="6" fillId="0" borderId="0" xfId="7" applyFont="1" applyAlignment="1">
      <alignment vertical="center"/>
    </xf>
    <xf numFmtId="0" fontId="7" fillId="4" borderId="13" xfId="7" applyFont="1" applyFill="1" applyBorder="1"/>
    <xf numFmtId="0" fontId="7" fillId="4" borderId="14" xfId="7" applyFont="1" applyFill="1" applyBorder="1"/>
    <xf numFmtId="0" fontId="7" fillId="4" borderId="15" xfId="7" applyFont="1" applyFill="1" applyBorder="1"/>
    <xf numFmtId="0" fontId="7" fillId="4" borderId="16" xfId="7" applyFont="1" applyFill="1" applyBorder="1"/>
    <xf numFmtId="0" fontId="7" fillId="4" borderId="17" xfId="7" applyFont="1" applyFill="1" applyBorder="1"/>
    <xf numFmtId="0" fontId="6" fillId="4" borderId="12" xfId="7" applyFont="1" applyFill="1" applyBorder="1"/>
    <xf numFmtId="0" fontId="7" fillId="4" borderId="18" xfId="7" applyFont="1" applyFill="1" applyBorder="1"/>
    <xf numFmtId="0" fontId="7" fillId="4" borderId="0" xfId="7" applyFont="1" applyFill="1"/>
    <xf numFmtId="0" fontId="7" fillId="4" borderId="19" xfId="7" applyFont="1" applyFill="1" applyBorder="1"/>
    <xf numFmtId="0" fontId="5" fillId="0" borderId="0" xfId="0" applyFont="1"/>
    <xf numFmtId="0" fontId="5" fillId="0" borderId="20" xfId="0" applyFont="1" applyBorder="1"/>
    <xf numFmtId="0" fontId="5" fillId="0" borderId="0" xfId="0" applyFont="1" applyAlignment="1">
      <alignment horizontal="center"/>
    </xf>
    <xf numFmtId="14" fontId="5" fillId="0" borderId="20" xfId="0" applyNumberFormat="1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7" borderId="20" xfId="0" applyFont="1" applyFill="1" applyBorder="1"/>
    <xf numFmtId="0" fontId="7" fillId="7" borderId="0" xfId="7" applyFont="1" applyFill="1" applyAlignment="1">
      <alignment horizontal="center"/>
    </xf>
    <xf numFmtId="164" fontId="7" fillId="7" borderId="0" xfId="7" applyNumberFormat="1" applyFont="1" applyFill="1" applyAlignment="1">
      <alignment horizontal="center"/>
    </xf>
    <xf numFmtId="2" fontId="7" fillId="7" borderId="0" xfId="7" applyNumberFormat="1" applyFont="1" applyFill="1" applyAlignment="1">
      <alignment horizontal="center"/>
    </xf>
    <xf numFmtId="44" fontId="7" fillId="7" borderId="0" xfId="8" applyFont="1" applyFill="1" applyBorder="1"/>
    <xf numFmtId="44" fontId="6" fillId="7" borderId="0" xfId="8" applyFont="1" applyFill="1" applyBorder="1" applyAlignment="1">
      <alignment vertical="center"/>
    </xf>
    <xf numFmtId="0" fontId="10" fillId="8" borderId="11" xfId="7" applyFont="1" applyFill="1" applyBorder="1" applyAlignment="1">
      <alignment horizontal="center"/>
    </xf>
    <xf numFmtId="44" fontId="11" fillId="8" borderId="0" xfId="8" applyFont="1" applyFill="1" applyBorder="1"/>
    <xf numFmtId="0" fontId="10" fillId="8" borderId="11" xfId="7" applyFont="1" applyFill="1" applyBorder="1" applyAlignment="1">
      <alignment horizontal="center" wrapText="1"/>
    </xf>
    <xf numFmtId="44" fontId="11" fillId="8" borderId="0" xfId="8" applyFont="1" applyFill="1" applyBorder="1" applyAlignment="1"/>
    <xf numFmtId="4" fontId="5" fillId="0" borderId="9" xfId="3" applyFont="1" applyBorder="1" applyAlignment="1" applyProtection="1">
      <alignment horizontal="left"/>
    </xf>
    <xf numFmtId="2" fontId="5" fillId="0" borderId="9" xfId="4" applyNumberFormat="1" applyFont="1" applyBorder="1" applyAlignment="1">
      <alignment horizontal="left"/>
    </xf>
    <xf numFmtId="20" fontId="3" fillId="5" borderId="9" xfId="1" applyNumberFormat="1" applyFill="1" applyBorder="1"/>
    <xf numFmtId="20" fontId="1" fillId="9" borderId="9" xfId="2" applyNumberFormat="1" applyFont="1" applyFill="1" applyBorder="1"/>
    <xf numFmtId="20" fontId="5" fillId="7" borderId="9" xfId="0" applyNumberFormat="1" applyFont="1" applyFill="1" applyBorder="1"/>
    <xf numFmtId="0" fontId="12" fillId="4" borderId="1" xfId="0" applyFont="1" applyFill="1" applyBorder="1"/>
    <xf numFmtId="0" fontId="5" fillId="4" borderId="2" xfId="0" applyFont="1" applyFill="1" applyBorder="1"/>
    <xf numFmtId="0" fontId="5" fillId="4" borderId="3" xfId="0" applyFont="1" applyFill="1" applyBorder="1"/>
    <xf numFmtId="0" fontId="5" fillId="4" borderId="4" xfId="0" applyFont="1" applyFill="1" applyBorder="1"/>
    <xf numFmtId="0" fontId="5" fillId="4" borderId="0" xfId="0" applyFont="1" applyFill="1"/>
    <xf numFmtId="0" fontId="5" fillId="4" borderId="5" xfId="0" applyFont="1" applyFill="1" applyBorder="1"/>
    <xf numFmtId="0" fontId="5" fillId="4" borderId="6" xfId="0" applyFont="1" applyFill="1" applyBorder="1"/>
    <xf numFmtId="0" fontId="5" fillId="4" borderId="7" xfId="0" applyFont="1" applyFill="1" applyBorder="1"/>
    <xf numFmtId="0" fontId="5" fillId="4" borderId="8" xfId="0" applyFont="1" applyFill="1" applyBorder="1"/>
    <xf numFmtId="0" fontId="8" fillId="10" borderId="20" xfId="0" applyFont="1" applyFill="1" applyBorder="1" applyAlignment="1">
      <alignment vertical="center" wrapText="1"/>
    </xf>
    <xf numFmtId="0" fontId="8" fillId="10" borderId="20" xfId="0" applyFont="1" applyFill="1" applyBorder="1" applyAlignment="1">
      <alignment horizontal="center" vertical="center" wrapText="1"/>
    </xf>
    <xf numFmtId="0" fontId="8" fillId="10" borderId="9" xfId="0" applyFont="1" applyFill="1" applyBorder="1" applyAlignment="1">
      <alignment horizontal="center"/>
    </xf>
    <xf numFmtId="0" fontId="8" fillId="10" borderId="9" xfId="0" applyFont="1" applyFill="1" applyBorder="1"/>
    <xf numFmtId="0" fontId="1" fillId="11" borderId="0" xfId="9" applyFill="1"/>
    <xf numFmtId="0" fontId="1" fillId="0" borderId="0" xfId="9"/>
    <xf numFmtId="0" fontId="1" fillId="0" borderId="0" xfId="9" applyAlignment="1">
      <alignment horizontal="center"/>
    </xf>
    <xf numFmtId="0" fontId="14" fillId="11" borderId="0" xfId="9" applyFont="1" applyFill="1"/>
    <xf numFmtId="0" fontId="16" fillId="11" borderId="0" xfId="9" applyFont="1" applyFill="1"/>
    <xf numFmtId="0" fontId="1" fillId="11" borderId="0" xfId="9" applyFill="1" applyAlignment="1">
      <alignment vertical="top"/>
    </xf>
    <xf numFmtId="0" fontId="1" fillId="6" borderId="21" xfId="9" applyFill="1" applyBorder="1"/>
    <xf numFmtId="0" fontId="1" fillId="5" borderId="21" xfId="9" applyFill="1" applyBorder="1"/>
    <xf numFmtId="0" fontId="9" fillId="6" borderId="22" xfId="9" applyFont="1" applyFill="1" applyBorder="1" applyAlignment="1">
      <alignment horizontal="center"/>
    </xf>
    <xf numFmtId="0" fontId="1" fillId="6" borderId="23" xfId="9" applyFill="1" applyBorder="1" applyAlignment="1">
      <alignment horizontal="center"/>
    </xf>
    <xf numFmtId="0" fontId="9" fillId="5" borderId="22" xfId="9" applyFont="1" applyFill="1" applyBorder="1" applyAlignment="1">
      <alignment horizontal="center"/>
    </xf>
    <xf numFmtId="0" fontId="1" fillId="5" borderId="23" xfId="9" applyFill="1" applyBorder="1" applyAlignment="1">
      <alignment horizontal="center"/>
    </xf>
    <xf numFmtId="0" fontId="1" fillId="6" borderId="21" xfId="9" applyFill="1" applyBorder="1" applyAlignment="1">
      <alignment horizontal="center"/>
    </xf>
    <xf numFmtId="0" fontId="1" fillId="0" borderId="21" xfId="9" applyBorder="1" applyAlignment="1">
      <alignment horizontal="center"/>
    </xf>
    <xf numFmtId="0" fontId="1" fillId="5" borderId="21" xfId="9" applyFill="1" applyBorder="1" applyAlignment="1">
      <alignment horizontal="center"/>
    </xf>
    <xf numFmtId="0" fontId="9" fillId="0" borderId="0" xfId="9" applyFont="1"/>
    <xf numFmtId="0" fontId="8" fillId="12" borderId="0" xfId="9" applyFont="1" applyFill="1" applyAlignment="1">
      <alignment horizontal="center"/>
    </xf>
    <xf numFmtId="0" fontId="9" fillId="11" borderId="0" xfId="9" applyFont="1" applyFill="1"/>
    <xf numFmtId="0" fontId="9" fillId="6" borderId="24" xfId="9" applyFont="1" applyFill="1" applyBorder="1" applyAlignment="1">
      <alignment horizontal="center"/>
    </xf>
    <xf numFmtId="0" fontId="9" fillId="5" borderId="24" xfId="9" applyFont="1" applyFill="1" applyBorder="1" applyAlignment="1">
      <alignment horizontal="center"/>
    </xf>
    <xf numFmtId="0" fontId="9" fillId="6" borderId="25" xfId="9" applyFont="1" applyFill="1" applyBorder="1" applyAlignment="1">
      <alignment horizontal="center"/>
    </xf>
    <xf numFmtId="0" fontId="9" fillId="6" borderId="26" xfId="9" applyFont="1" applyFill="1" applyBorder="1" applyAlignment="1">
      <alignment horizontal="center"/>
    </xf>
    <xf numFmtId="0" fontId="9" fillId="5" borderId="25" xfId="9" applyFont="1" applyFill="1" applyBorder="1" applyAlignment="1">
      <alignment horizontal="center"/>
    </xf>
    <xf numFmtId="0" fontId="9" fillId="5" borderId="26" xfId="9" applyFont="1" applyFill="1" applyBorder="1" applyAlignment="1">
      <alignment horizontal="center"/>
    </xf>
    <xf numFmtId="0" fontId="9" fillId="0" borderId="24" xfId="9" applyFont="1" applyBorder="1" applyAlignment="1">
      <alignment horizontal="center"/>
    </xf>
    <xf numFmtId="0" fontId="1" fillId="5" borderId="27" xfId="9" applyFill="1" applyBorder="1"/>
    <xf numFmtId="0" fontId="17" fillId="11" borderId="0" xfId="9" applyFont="1" applyFill="1" applyAlignment="1">
      <alignment horizontal="center"/>
    </xf>
    <xf numFmtId="0" fontId="1" fillId="6" borderId="28" xfId="9" applyFill="1" applyBorder="1"/>
    <xf numFmtId="0" fontId="1" fillId="5" borderId="28" xfId="9" applyFill="1" applyBorder="1"/>
    <xf numFmtId="0" fontId="1" fillId="6" borderId="29" xfId="9" applyFill="1" applyBorder="1" applyAlignment="1">
      <alignment horizontal="center"/>
    </xf>
    <xf numFmtId="0" fontId="1" fillId="6" borderId="30" xfId="9" applyFill="1" applyBorder="1" applyAlignment="1">
      <alignment horizontal="center"/>
    </xf>
    <xf numFmtId="0" fontId="1" fillId="5" borderId="29" xfId="9" applyFill="1" applyBorder="1" applyAlignment="1">
      <alignment horizontal="center"/>
    </xf>
    <xf numFmtId="0" fontId="1" fillId="5" borderId="30" xfId="9" applyFill="1" applyBorder="1" applyAlignment="1">
      <alignment horizontal="center"/>
    </xf>
    <xf numFmtId="0" fontId="1" fillId="6" borderId="28" xfId="9" applyFill="1" applyBorder="1" applyAlignment="1">
      <alignment horizontal="center"/>
    </xf>
    <xf numFmtId="0" fontId="1" fillId="0" borderId="28" xfId="9" applyBorder="1" applyAlignment="1">
      <alignment horizontal="center"/>
    </xf>
    <xf numFmtId="0" fontId="1" fillId="5" borderId="28" xfId="9" applyFill="1" applyBorder="1" applyAlignment="1">
      <alignment horizontal="center"/>
    </xf>
    <xf numFmtId="49" fontId="1" fillId="0" borderId="0" xfId="9" applyNumberFormat="1"/>
    <xf numFmtId="0" fontId="1" fillId="11" borderId="0" xfId="9" applyFill="1" applyAlignment="1">
      <alignment horizontal="right"/>
    </xf>
    <xf numFmtId="0" fontId="9" fillId="4" borderId="31" xfId="9" applyFont="1" applyFill="1" applyBorder="1"/>
    <xf numFmtId="0" fontId="18" fillId="4" borderId="32" xfId="9" applyFont="1" applyFill="1" applyBorder="1" applyAlignment="1">
      <alignment horizontal="center"/>
    </xf>
    <xf numFmtId="0" fontId="19" fillId="0" borderId="0" xfId="9" applyFont="1"/>
    <xf numFmtId="0" fontId="19" fillId="0" borderId="0" xfId="9" applyFont="1" applyAlignment="1">
      <alignment horizontal="center"/>
    </xf>
    <xf numFmtId="0" fontId="9" fillId="0" borderId="0" xfId="9" applyFont="1" applyAlignment="1">
      <alignment horizontal="center"/>
    </xf>
    <xf numFmtId="0" fontId="9" fillId="11" borderId="0" xfId="9" applyFont="1" applyFill="1" applyAlignment="1">
      <alignment horizontal="right"/>
    </xf>
    <xf numFmtId="0" fontId="9" fillId="0" borderId="0" xfId="9" applyFont="1" applyAlignment="1">
      <alignment horizontal="left"/>
    </xf>
    <xf numFmtId="0" fontId="1" fillId="11" borderId="0" xfId="9" applyFill="1" applyAlignment="1">
      <alignment horizontal="center"/>
    </xf>
    <xf numFmtId="0" fontId="13" fillId="10" borderId="10" xfId="0" applyFont="1" applyFill="1" applyBorder="1" applyAlignment="1">
      <alignment horizontal="center"/>
    </xf>
    <xf numFmtId="165" fontId="5" fillId="7" borderId="9" xfId="0" applyNumberFormat="1" applyFont="1" applyFill="1" applyBorder="1"/>
  </cellXfs>
  <cellStyles count="10">
    <cellStyle name="20 % - Akzent4" xfId="2" builtinId="42"/>
    <cellStyle name="Dezimal_LernzieltestTK3" xfId="3" xr:uid="{00000000-0005-0000-0000-000001000000}"/>
    <cellStyle name="Gut" xfId="1" builtinId="26"/>
    <cellStyle name="Komma 2" xfId="6" xr:uid="{00000000-0005-0000-0000-000003000000}"/>
    <cellStyle name="Standard" xfId="0" builtinId="0"/>
    <cellStyle name="Standard 2" xfId="7" xr:uid="{00000000-0005-0000-0000-000005000000}"/>
    <cellStyle name="Standard 3" xfId="9" xr:uid="{355D9BCA-6266-4F7E-8E08-815E34880C1B}"/>
    <cellStyle name="Standard 4" xfId="5" xr:uid="{00000000-0005-0000-0000-000006000000}"/>
    <cellStyle name="Standard_LernzieltestTK3" xfId="4" xr:uid="{00000000-0005-0000-0000-000007000000}"/>
    <cellStyle name="Währung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99579</xdr:colOff>
      <xdr:row>3</xdr:row>
      <xdr:rowOff>38965</xdr:rowOff>
    </xdr:from>
    <xdr:to>
      <xdr:col>6</xdr:col>
      <xdr:colOff>567170</xdr:colOff>
      <xdr:row>4</xdr:row>
      <xdr:rowOff>69272</xdr:rowOff>
    </xdr:to>
    <xdr:sp macro="" textlink="">
      <xdr:nvSpPr>
        <xdr:cNvPr id="2" name="Eingekerbter Pfeil nach recht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H="1">
          <a:off x="3498272" y="545522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6</xdr:col>
      <xdr:colOff>87456</xdr:colOff>
      <xdr:row>15</xdr:row>
      <xdr:rowOff>9524</xdr:rowOff>
    </xdr:from>
    <xdr:to>
      <xdr:col>6</xdr:col>
      <xdr:colOff>555047</xdr:colOff>
      <xdr:row>16</xdr:row>
      <xdr:rowOff>26842</xdr:rowOff>
    </xdr:to>
    <xdr:sp macro="" textlink="">
      <xdr:nvSpPr>
        <xdr:cNvPr id="3" name="Eingekerbter Pfeil nach recht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3486149" y="2477365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357188</xdr:colOff>
      <xdr:row>5</xdr:row>
      <xdr:rowOff>57150</xdr:rowOff>
    </xdr:from>
    <xdr:to>
      <xdr:col>7</xdr:col>
      <xdr:colOff>824779</xdr:colOff>
      <xdr:row>6</xdr:row>
      <xdr:rowOff>0</xdr:rowOff>
    </xdr:to>
    <xdr:sp macro="" textlink="">
      <xdr:nvSpPr>
        <xdr:cNvPr id="2" name="Eingekerbter Pfeil nach recht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flipH="1">
          <a:off x="9129713" y="1076325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7</xdr:col>
      <xdr:colOff>357188</xdr:colOff>
      <xdr:row>13</xdr:row>
      <xdr:rowOff>114300</xdr:rowOff>
    </xdr:from>
    <xdr:to>
      <xdr:col>7</xdr:col>
      <xdr:colOff>824779</xdr:colOff>
      <xdr:row>14</xdr:row>
      <xdr:rowOff>19050</xdr:rowOff>
    </xdr:to>
    <xdr:sp macro="" textlink="">
      <xdr:nvSpPr>
        <xdr:cNvPr id="3" name="Eingekerbter Pfeil nach recht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flipH="1">
          <a:off x="9129713" y="2790825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3</xdr:col>
      <xdr:colOff>933449</xdr:colOff>
      <xdr:row>11</xdr:row>
      <xdr:rowOff>66674</xdr:rowOff>
    </xdr:from>
    <xdr:to>
      <xdr:col>4</xdr:col>
      <xdr:colOff>229465</xdr:colOff>
      <xdr:row>12</xdr:row>
      <xdr:rowOff>66674</xdr:rowOff>
    </xdr:to>
    <xdr:sp macro="" textlink="">
      <xdr:nvSpPr>
        <xdr:cNvPr id="4" name="Eingekerbter Pfeil nach rechts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8211737" flipH="1">
          <a:off x="4676774" y="2362199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7</xdr:col>
      <xdr:colOff>357188</xdr:colOff>
      <xdr:row>9</xdr:row>
      <xdr:rowOff>95250</xdr:rowOff>
    </xdr:from>
    <xdr:to>
      <xdr:col>7</xdr:col>
      <xdr:colOff>824779</xdr:colOff>
      <xdr:row>10</xdr:row>
      <xdr:rowOff>19050</xdr:rowOff>
    </xdr:to>
    <xdr:sp macro="" textlink="">
      <xdr:nvSpPr>
        <xdr:cNvPr id="5" name="Eingekerbter Pfeil nach rechts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flipH="1">
          <a:off x="9129713" y="1933575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2</xdr:col>
      <xdr:colOff>633845</xdr:colOff>
      <xdr:row>2</xdr:row>
      <xdr:rowOff>175779</xdr:rowOff>
    </xdr:from>
    <xdr:to>
      <xdr:col>2</xdr:col>
      <xdr:colOff>824345</xdr:colOff>
      <xdr:row>5</xdr:row>
      <xdr:rowOff>33770</xdr:rowOff>
    </xdr:to>
    <xdr:sp macro="" textlink="">
      <xdr:nvSpPr>
        <xdr:cNvPr id="6" name="Eingekerbter Pfeil nach rechts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 rot="13777471" flipH="1">
          <a:off x="3314699" y="723900"/>
          <a:ext cx="467591" cy="190500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3</xdr:col>
      <xdr:colOff>1206398</xdr:colOff>
      <xdr:row>13</xdr:row>
      <xdr:rowOff>98043</xdr:rowOff>
    </xdr:from>
    <xdr:to>
      <xdr:col>5</xdr:col>
      <xdr:colOff>290276</xdr:colOff>
      <xdr:row>14</xdr:row>
      <xdr:rowOff>70323</xdr:rowOff>
    </xdr:to>
    <xdr:sp macro="" textlink="">
      <xdr:nvSpPr>
        <xdr:cNvPr id="7" name="Eingekerbter Pfeil nach rechts 3">
          <a:extLst>
            <a:ext uri="{FF2B5EF4-FFF2-40B4-BE49-F238E27FC236}">
              <a16:creationId xmlns:a16="http://schemas.microsoft.com/office/drawing/2014/main" id="{2A32AA33-EF81-49CD-B9EC-3E05BFC02B88}"/>
            </a:ext>
          </a:extLst>
        </xdr:cNvPr>
        <xdr:cNvSpPr/>
      </xdr:nvSpPr>
      <xdr:spPr>
        <a:xfrm rot="8211737" flipH="1">
          <a:off x="4725045" y="2779984"/>
          <a:ext cx="1720996" cy="256163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336804</xdr:colOff>
      <xdr:row>26</xdr:row>
      <xdr:rowOff>69596</xdr:rowOff>
    </xdr:from>
    <xdr:to>
      <xdr:col>6</xdr:col>
      <xdr:colOff>524487</xdr:colOff>
      <xdr:row>28</xdr:row>
      <xdr:rowOff>168887</xdr:rowOff>
    </xdr:to>
    <xdr:sp macro="" textlink="">
      <xdr:nvSpPr>
        <xdr:cNvPr id="2" name="Eingekerbter Pfeil nach rechts 2">
          <a:extLst>
            <a:ext uri="{FF2B5EF4-FFF2-40B4-BE49-F238E27FC236}">
              <a16:creationId xmlns:a16="http://schemas.microsoft.com/office/drawing/2014/main" id="{ED7B1464-9A98-4534-B226-F5B6F0FA2580}"/>
            </a:ext>
          </a:extLst>
        </xdr:cNvPr>
        <xdr:cNvSpPr/>
      </xdr:nvSpPr>
      <xdr:spPr>
        <a:xfrm rot="5400000" flipH="1">
          <a:off x="5092700" y="5181600"/>
          <a:ext cx="467591" cy="187683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6</xdr:col>
      <xdr:colOff>825754</xdr:colOff>
      <xdr:row>26</xdr:row>
      <xdr:rowOff>75946</xdr:rowOff>
    </xdr:from>
    <xdr:to>
      <xdr:col>7</xdr:col>
      <xdr:colOff>143487</xdr:colOff>
      <xdr:row>28</xdr:row>
      <xdr:rowOff>175237</xdr:rowOff>
    </xdr:to>
    <xdr:sp macro="" textlink="">
      <xdr:nvSpPr>
        <xdr:cNvPr id="3" name="Eingekerbter Pfeil nach rechts 2">
          <a:extLst>
            <a:ext uri="{FF2B5EF4-FFF2-40B4-BE49-F238E27FC236}">
              <a16:creationId xmlns:a16="http://schemas.microsoft.com/office/drawing/2014/main" id="{5A7971D3-66C6-44B3-A352-C2F00B1BDB8E}"/>
            </a:ext>
          </a:extLst>
        </xdr:cNvPr>
        <xdr:cNvSpPr/>
      </xdr:nvSpPr>
      <xdr:spPr>
        <a:xfrm rot="7960984" flipH="1">
          <a:off x="5581650" y="5187950"/>
          <a:ext cx="467591" cy="187683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5</xdr:col>
      <xdr:colOff>686055</xdr:colOff>
      <xdr:row>26</xdr:row>
      <xdr:rowOff>94996</xdr:rowOff>
    </xdr:from>
    <xdr:to>
      <xdr:col>6</xdr:col>
      <xdr:colOff>67288</xdr:colOff>
      <xdr:row>29</xdr:row>
      <xdr:rowOff>3787</xdr:rowOff>
    </xdr:to>
    <xdr:sp macro="" textlink="">
      <xdr:nvSpPr>
        <xdr:cNvPr id="4" name="Eingekerbter Pfeil nach rechts 2">
          <a:extLst>
            <a:ext uri="{FF2B5EF4-FFF2-40B4-BE49-F238E27FC236}">
              <a16:creationId xmlns:a16="http://schemas.microsoft.com/office/drawing/2014/main" id="{B1E3D934-F906-4794-B652-BF965FA1F0F3}"/>
            </a:ext>
          </a:extLst>
        </xdr:cNvPr>
        <xdr:cNvSpPr/>
      </xdr:nvSpPr>
      <xdr:spPr>
        <a:xfrm rot="2904669" flipH="1">
          <a:off x="4635501" y="5207000"/>
          <a:ext cx="467591" cy="187683"/>
        </a:xfrm>
        <a:prstGeom prst="notchedRightArrow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WingsLehrmittel\ECDL\Modul4\L&#246;sungen\LernzieltestTK4L&#246;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BZSL\Abteilungen\K+D\KB\Faecher\IKA\wings\&#220;bungs_L&#246;sungsdateien\SIZ_422_2013\L&#246;sungen\SuchenL&#246;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A_Kkleinste-Kgr&#246;s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n"/>
      <sheetName val="Absenzen"/>
      <sheetName val="Kurs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tomarkt"/>
      <sheetName val="Liste"/>
      <sheetName val="Namen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ersicht"/>
      <sheetName val="Aufgabe 1"/>
      <sheetName val="Aufgabe 2"/>
    </sheetNames>
    <sheetDataSet>
      <sheetData sheetId="0"/>
      <sheetData sheetId="1"/>
      <sheetData sheetId="2">
        <row r="5">
          <cell r="I5"/>
        </row>
        <row r="9">
          <cell r="I9"/>
        </row>
        <row r="13">
          <cell r="I13"/>
        </row>
        <row r="17">
          <cell r="I17"/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89C37-66AA-4B9E-ACC3-2E11AF4386C7}">
  <dimension ref="B1:Z28"/>
  <sheetViews>
    <sheetView showRowColHeaders="0" zoomScale="90" zoomScaleNormal="90" workbookViewId="0">
      <selection activeCell="D12" sqref="D12"/>
    </sheetView>
  </sheetViews>
  <sheetFormatPr baseColWidth="10" defaultColWidth="11.453125" defaultRowHeight="14.5"/>
  <cols>
    <col min="1" max="2" width="11.453125" style="53"/>
    <col min="3" max="3" width="25.54296875" style="53" customWidth="1"/>
    <col min="4" max="4" width="25.1796875" style="53" bestFit="1" customWidth="1"/>
    <col min="5" max="5" width="11.453125" style="53"/>
    <col min="6" max="6" width="5.7265625" style="53" customWidth="1"/>
    <col min="7" max="7" width="11.453125" style="53"/>
    <col min="8" max="8" width="16.54296875" style="53" customWidth="1"/>
    <col min="9" max="9" width="11.453125" style="53"/>
    <col min="10" max="12" width="0" style="53" hidden="1" customWidth="1"/>
    <col min="13" max="19" width="0" style="98" hidden="1" customWidth="1"/>
    <col min="20" max="21" width="24.1796875" style="53" hidden="1" customWidth="1"/>
    <col min="22" max="22" width="25.26953125" style="53" hidden="1" customWidth="1"/>
    <col min="23" max="26" width="0" style="53" hidden="1" customWidth="1"/>
    <col min="27" max="16384" width="11.453125" style="53"/>
  </cols>
  <sheetData>
    <row r="1" spans="2:26">
      <c r="J1" s="54"/>
      <c r="K1" s="54"/>
      <c r="L1" s="54"/>
      <c r="M1" s="55"/>
      <c r="N1" s="55"/>
      <c r="O1" s="55"/>
      <c r="P1" s="55"/>
      <c r="Q1" s="55"/>
      <c r="R1" s="55"/>
      <c r="S1" s="55"/>
      <c r="T1" s="54"/>
      <c r="U1" s="54"/>
      <c r="V1" s="54"/>
      <c r="W1" s="54"/>
      <c r="X1" s="54"/>
      <c r="Y1" s="54"/>
      <c r="Z1" s="54"/>
    </row>
    <row r="2" spans="2:26" ht="26">
      <c r="B2" s="56" t="s">
        <v>190</v>
      </c>
      <c r="J2" s="54"/>
      <c r="K2" s="54"/>
      <c r="L2" s="54"/>
      <c r="M2" s="55"/>
      <c r="N2" s="55"/>
      <c r="O2" s="55"/>
      <c r="P2" s="55"/>
      <c r="Q2" s="55"/>
      <c r="R2" s="55"/>
      <c r="S2" s="55"/>
      <c r="T2" s="54"/>
      <c r="U2" s="54"/>
      <c r="V2" s="54"/>
      <c r="W2" s="54"/>
      <c r="X2" s="54"/>
      <c r="Y2" s="54"/>
      <c r="Z2" s="54"/>
    </row>
    <row r="3" spans="2:26">
      <c r="J3" s="54"/>
      <c r="K3" s="54"/>
      <c r="L3" s="54"/>
      <c r="M3" s="55"/>
      <c r="N3" s="55"/>
      <c r="O3" s="55"/>
      <c r="P3" s="55"/>
      <c r="Q3" s="55"/>
      <c r="R3" s="55"/>
      <c r="S3" s="55"/>
      <c r="T3" s="54"/>
      <c r="U3" s="54"/>
      <c r="V3" s="54"/>
      <c r="W3" s="54"/>
      <c r="X3" s="54"/>
      <c r="Y3" s="54"/>
      <c r="Z3" s="54"/>
    </row>
    <row r="4" spans="2:26">
      <c r="J4" s="54"/>
      <c r="K4" s="54"/>
      <c r="L4" s="54"/>
      <c r="M4" s="55"/>
      <c r="N4" s="55"/>
      <c r="O4" s="55"/>
      <c r="P4" s="55"/>
      <c r="Q4" s="55"/>
      <c r="R4" s="55"/>
      <c r="S4" s="55"/>
      <c r="T4" s="54"/>
      <c r="U4" s="54"/>
      <c r="V4" s="54"/>
      <c r="W4" s="54"/>
      <c r="X4" s="54"/>
      <c r="Y4" s="54"/>
      <c r="Z4" s="54"/>
    </row>
    <row r="5" spans="2:26" ht="21">
      <c r="B5" s="57" t="s">
        <v>137</v>
      </c>
      <c r="J5" s="54"/>
      <c r="K5" s="54"/>
      <c r="L5" s="54"/>
      <c r="M5" s="55"/>
      <c r="N5" s="55"/>
      <c r="O5" s="55"/>
      <c r="P5" s="55"/>
      <c r="Q5" s="55"/>
      <c r="R5" s="55"/>
      <c r="S5" s="55"/>
      <c r="T5" s="54"/>
      <c r="U5" s="54"/>
      <c r="V5" s="54"/>
      <c r="W5" s="54"/>
      <c r="X5" s="54"/>
      <c r="Y5" s="54"/>
      <c r="Z5" s="54"/>
    </row>
    <row r="6" spans="2:26" ht="25" customHeight="1">
      <c r="B6" s="58" t="s">
        <v>138</v>
      </c>
      <c r="J6" s="54"/>
      <c r="K6" s="59"/>
      <c r="L6" s="60"/>
      <c r="M6" s="61" t="b">
        <f ca="1">OR(M7=TRUE,N7=TRUE)</f>
        <v>0</v>
      </c>
      <c r="N6" s="62"/>
      <c r="O6" s="63" t="b">
        <f ca="1">OR(O7=TRUE,P7=TRUE)</f>
        <v>0</v>
      </c>
      <c r="P6" s="64"/>
      <c r="Q6" s="65"/>
      <c r="R6" s="66"/>
      <c r="S6" s="67"/>
      <c r="T6" s="54"/>
      <c r="U6" s="54"/>
      <c r="V6" s="54"/>
      <c r="W6" s="68" t="s">
        <v>139</v>
      </c>
      <c r="X6" s="54"/>
      <c r="Y6" s="54"/>
      <c r="Z6" s="54"/>
    </row>
    <row r="7" spans="2:26">
      <c r="B7" s="69" t="s">
        <v>0</v>
      </c>
      <c r="C7" s="69" t="s">
        <v>191</v>
      </c>
      <c r="F7" s="70" t="s">
        <v>143</v>
      </c>
      <c r="J7" s="54"/>
      <c r="K7" s="71" t="b">
        <f ca="1">ISNUMBER(SEARCH(K8,$C$8))</f>
        <v>0</v>
      </c>
      <c r="L7" s="72" t="b">
        <f>ISNUMBER(SEARCH(L8,$D$8))</f>
        <v>0</v>
      </c>
      <c r="M7" s="73" t="b">
        <f ca="1">ISNUMBER(SEARCH(M8,$C$8))</f>
        <v>0</v>
      </c>
      <c r="N7" s="74" t="b">
        <f t="shared" ref="N7:S7" ca="1" si="0">ISNUMBER(SEARCH(N8,$C$8))</f>
        <v>0</v>
      </c>
      <c r="O7" s="75" t="b">
        <f t="shared" ca="1" si="0"/>
        <v>0</v>
      </c>
      <c r="P7" s="76" t="b">
        <f t="shared" ca="1" si="0"/>
        <v>0</v>
      </c>
      <c r="Q7" s="71" t="b">
        <f t="shared" ca="1" si="0"/>
        <v>0</v>
      </c>
      <c r="R7" s="77" t="b">
        <f t="shared" ca="1" si="0"/>
        <v>0</v>
      </c>
      <c r="S7" s="72" t="b">
        <f t="shared" ca="1" si="0"/>
        <v>0</v>
      </c>
      <c r="T7" s="54"/>
      <c r="U7" s="54"/>
      <c r="V7" s="54"/>
      <c r="W7" s="69" t="s">
        <v>141</v>
      </c>
      <c r="X7" s="69" t="s">
        <v>142</v>
      </c>
      <c r="Y7" s="54"/>
      <c r="Z7" s="54"/>
    </row>
    <row r="8" spans="2:26">
      <c r="C8" s="78" t="str">
        <f ca="1">_xlfn.IFNA(_xlfn.FORMULATEXT(Arbeitszeit!F3),"leer")</f>
        <v>=D3-C3-E3</v>
      </c>
      <c r="F8" s="79">
        <f ca="1">IF(COUNTIF(C8:D10,"leer")&lt;6,K11,"")</f>
        <v>0</v>
      </c>
      <c r="G8" s="53" t="s">
        <v>144</v>
      </c>
      <c r="J8" s="54"/>
      <c r="K8" s="80" t="s">
        <v>145</v>
      </c>
      <c r="L8" s="81" t="s">
        <v>146</v>
      </c>
      <c r="M8" s="82" t="s">
        <v>147</v>
      </c>
      <c r="N8" s="83" t="s">
        <v>148</v>
      </c>
      <c r="O8" s="84" t="s">
        <v>149</v>
      </c>
      <c r="P8" s="85" t="s">
        <v>150</v>
      </c>
      <c r="Q8" s="86" t="s">
        <v>151</v>
      </c>
      <c r="R8" s="87">
        <v>1</v>
      </c>
      <c r="S8" s="88" t="s">
        <v>152</v>
      </c>
      <c r="T8" s="54"/>
      <c r="U8" s="54"/>
      <c r="V8" s="54"/>
      <c r="W8" s="89" t="s">
        <v>153</v>
      </c>
      <c r="X8" s="89" t="s">
        <v>154</v>
      </c>
      <c r="Y8" s="54"/>
      <c r="Z8" s="54"/>
    </row>
    <row r="9" spans="2:26">
      <c r="C9" s="69" t="s">
        <v>192</v>
      </c>
      <c r="D9" s="69" t="s">
        <v>193</v>
      </c>
      <c r="F9" s="90"/>
      <c r="J9" s="54" t="s">
        <v>143</v>
      </c>
      <c r="K9" s="55">
        <f ca="1">IF(C8="","",IF(K7,0.5,0)+IF(AND(M7,O7),0.25,0))+IF(Q7,0.25,0)</f>
        <v>0</v>
      </c>
      <c r="L9" s="55">
        <f ca="1">IF(C8="","",IF(L7,0.5,0)+IF(AND(M7,O7),0.25,0))+IF(Q7,0.25,0)</f>
        <v>0</v>
      </c>
      <c r="M9" s="55"/>
      <c r="N9" s="55"/>
      <c r="O9" s="55"/>
      <c r="P9" s="55"/>
      <c r="Q9" s="55"/>
      <c r="R9" s="55"/>
      <c r="S9" s="55"/>
      <c r="T9" s="54"/>
      <c r="U9" s="54"/>
      <c r="V9" s="54"/>
      <c r="W9" s="89" t="s">
        <v>155</v>
      </c>
      <c r="X9" s="89" t="s">
        <v>156</v>
      </c>
      <c r="Y9" s="54"/>
      <c r="Z9" s="54"/>
    </row>
    <row r="10" spans="2:26">
      <c r="C10" s="78" t="str">
        <f ca="1">_xlfn.IFNA(_xlfn.FORMULATEXT(Arbeitszeit!F16),"leer")</f>
        <v>=SUMME(F3:F14)</v>
      </c>
      <c r="D10" s="78" t="str" cm="1">
        <f t="array" aca="1" ref="D10" ca="1">_xlfn.IFNA(CELL("format",Arbeitszeit!G16),"leer")</f>
        <v>S</v>
      </c>
      <c r="F10" s="90"/>
      <c r="H10" s="91" t="s">
        <v>157</v>
      </c>
      <c r="J10" s="54" t="s">
        <v>158</v>
      </c>
      <c r="K10" s="55">
        <f ca="1">IF(COUNTA(C8:C10)=0,"",IF(COUNTIF(C8:C10,"leer")&gt;0,0.5,0))</f>
        <v>0</v>
      </c>
      <c r="L10" s="55">
        <f ca="1">IF(COUNTA(D8:D10)=0,"",IF(COUNTIF(D8:D10,"leer")&gt;0,0.5,0))</f>
        <v>0</v>
      </c>
      <c r="M10" s="55"/>
      <c r="N10" s="55"/>
      <c r="O10" s="55"/>
      <c r="P10" s="55"/>
      <c r="Q10" s="55"/>
      <c r="R10" s="55"/>
      <c r="S10" s="55"/>
      <c r="T10" s="54"/>
      <c r="U10" s="54"/>
      <c r="V10" s="54"/>
      <c r="W10" s="89" t="s">
        <v>159</v>
      </c>
      <c r="X10" s="89" t="s">
        <v>160</v>
      </c>
      <c r="Y10" s="54"/>
      <c r="Z10" s="54"/>
    </row>
    <row r="11" spans="2:26" ht="18.5">
      <c r="D11" s="53" t="str" cm="1">
        <f t="array" aca="1" ref="D11" ca="1">CELL("format",F8)</f>
        <v>S</v>
      </c>
      <c r="F11" s="90"/>
      <c r="H11" s="92">
        <f ca="1">IF(OR(F8&lt;&gt;"",F14&lt;&gt;""),SUM(F8,F14),"")</f>
        <v>0</v>
      </c>
      <c r="J11" s="93" t="s">
        <v>140</v>
      </c>
      <c r="K11" s="94">
        <f ca="1">SUM(K9:L9)-SUM(K10:L10)</f>
        <v>0</v>
      </c>
      <c r="L11" s="54"/>
      <c r="M11" s="55"/>
      <c r="N11" s="55"/>
      <c r="O11" s="55"/>
      <c r="P11" s="55"/>
      <c r="Q11" s="55"/>
      <c r="R11" s="55"/>
      <c r="S11" s="55"/>
      <c r="T11" s="54"/>
      <c r="U11" s="54"/>
      <c r="V11" s="54"/>
      <c r="W11" s="54"/>
      <c r="X11" s="54"/>
      <c r="Y11" s="54"/>
      <c r="Z11" s="54"/>
    </row>
    <row r="12" spans="2:26">
      <c r="F12" s="90"/>
      <c r="J12" s="68"/>
      <c r="K12" s="95"/>
      <c r="L12" s="54"/>
      <c r="M12" s="55"/>
      <c r="N12" s="55"/>
      <c r="O12" s="55"/>
      <c r="P12" s="55"/>
      <c r="Q12" s="55"/>
      <c r="R12" s="55"/>
      <c r="S12" s="55"/>
      <c r="T12" s="54"/>
      <c r="U12" s="54"/>
      <c r="V12" s="54"/>
      <c r="W12" s="54"/>
      <c r="X12" s="54"/>
      <c r="Y12" s="54"/>
      <c r="Z12" s="54"/>
    </row>
    <row r="13" spans="2:26">
      <c r="F13" s="96" t="s">
        <v>143</v>
      </c>
      <c r="J13" s="68"/>
      <c r="K13" s="68"/>
      <c r="L13" s="68" t="s">
        <v>161</v>
      </c>
      <c r="M13" s="68" t="s">
        <v>162</v>
      </c>
      <c r="N13" s="55"/>
      <c r="O13" s="55"/>
      <c r="P13" s="68" t="s">
        <v>162</v>
      </c>
      <c r="Q13" s="55"/>
      <c r="R13" s="55"/>
      <c r="S13" s="97" t="s">
        <v>163</v>
      </c>
      <c r="T13" s="55"/>
      <c r="U13" s="54"/>
      <c r="V13" s="54"/>
      <c r="W13" s="54"/>
      <c r="X13" s="54"/>
      <c r="Y13" s="54"/>
      <c r="Z13" s="54"/>
    </row>
    <row r="14" spans="2:26">
      <c r="B14" s="69" t="s">
        <v>194</v>
      </c>
      <c r="C14" s="98">
        <v>1</v>
      </c>
      <c r="D14" s="78" t="str">
        <f ca="1">_xlfn.IFNA(_xlfn.FORMULATEXT('[3]Aufgabe 2'!I5),"leer")</f>
        <v>leer</v>
      </c>
      <c r="F14" s="79" t="str">
        <f ca="1">IF(COUNTIF(D14:D17,"leer")&lt;4,K18,"")</f>
        <v/>
      </c>
      <c r="G14" s="53" t="s">
        <v>165</v>
      </c>
      <c r="J14" s="68"/>
      <c r="K14" s="55">
        <f ca="1">IF(AND(M14,P14,S14),1,0)</f>
        <v>0</v>
      </c>
      <c r="L14" s="81" t="s">
        <v>146</v>
      </c>
      <c r="M14" s="68" t="b">
        <f ca="1">OR(ISNUMBER(SEARCH(N14,$D14)),ISNUMBER(SEARCH(O14,$D14)))</f>
        <v>0</v>
      </c>
      <c r="N14" s="54" t="s">
        <v>166</v>
      </c>
      <c r="O14" s="54" t="s">
        <v>167</v>
      </c>
      <c r="P14" s="68" t="b">
        <f ca="1">OR(ISNUMBER(SEARCH(Q14,$D14)),ISNUMBER(SEARCH(R14,$D14)))</f>
        <v>0</v>
      </c>
      <c r="Q14" s="55" t="s">
        <v>168</v>
      </c>
      <c r="R14" s="55" t="s">
        <v>169</v>
      </c>
      <c r="S14" s="68" t="b">
        <f ca="1">OR(ISNUMBER(SEARCH(T14,$D14)),'[3]Aufgabe 2'!I5=Übersicht!U14)</f>
        <v>0</v>
      </c>
      <c r="T14" s="55" t="s">
        <v>170</v>
      </c>
      <c r="U14" s="55">
        <v>1976</v>
      </c>
      <c r="V14" s="54"/>
      <c r="W14" s="54">
        <v>1</v>
      </c>
      <c r="X14" s="89" t="s">
        <v>171</v>
      </c>
      <c r="Y14" s="54"/>
      <c r="Z14" s="54"/>
    </row>
    <row r="15" spans="2:26">
      <c r="C15" s="98">
        <v>2</v>
      </c>
      <c r="D15" s="78" t="str">
        <f ca="1">_xlfn.IFNA(_xlfn.FORMULATEXT('[3]Aufgabe 2'!I9),"leer")</f>
        <v>leer</v>
      </c>
      <c r="F15" s="98"/>
      <c r="J15" s="68"/>
      <c r="K15" s="55">
        <f ca="1">IF(AND(M15,P15,S15),1,0)</f>
        <v>0</v>
      </c>
      <c r="L15" s="80" t="s">
        <v>145</v>
      </c>
      <c r="M15" s="68" t="b">
        <f ca="1">OR(ISNUMBER(SEARCH(N15,$D15)),ISNUMBER(SEARCH(O15,$D15)))</f>
        <v>0</v>
      </c>
      <c r="N15" s="54" t="s">
        <v>172</v>
      </c>
      <c r="O15" s="54" t="s">
        <v>173</v>
      </c>
      <c r="P15" s="68" t="b">
        <f ca="1">OR(ISNUMBER(SEARCH(Q15,$D15)),ISNUMBER(SEARCH(R15,$D15)))</f>
        <v>0</v>
      </c>
      <c r="Q15" s="55" t="s">
        <v>174</v>
      </c>
      <c r="R15" s="55" t="s">
        <v>175</v>
      </c>
      <c r="S15" s="68" t="b">
        <f ca="1">OR(ISNUMBER(SEARCH(T15,$D15)),'[3]Aufgabe 2'!I9=Übersicht!U15)</f>
        <v>0</v>
      </c>
      <c r="T15" s="55" t="s">
        <v>176</v>
      </c>
      <c r="U15" s="55">
        <v>144000</v>
      </c>
      <c r="V15" s="54"/>
      <c r="W15" s="54">
        <v>2</v>
      </c>
      <c r="X15" s="89" t="s">
        <v>177</v>
      </c>
      <c r="Y15" s="54"/>
      <c r="Z15" s="54"/>
    </row>
    <row r="16" spans="2:26">
      <c r="C16" s="98">
        <v>3</v>
      </c>
      <c r="D16" s="78" t="str">
        <f ca="1">_xlfn.IFNA(_xlfn.FORMULATEXT('[3]Aufgabe 2'!I13),"leer")</f>
        <v>leer</v>
      </c>
      <c r="F16" s="98"/>
      <c r="J16" s="68"/>
      <c r="K16" s="55">
        <f ca="1">IF(AND(M16,P16,S16),1,0)</f>
        <v>0</v>
      </c>
      <c r="L16" s="80" t="s">
        <v>145</v>
      </c>
      <c r="M16" s="68" t="b">
        <f ca="1">OR(ISNUMBER(SEARCH(N16,$D16)),ISNUMBER(SEARCH(O16,$D16)))</f>
        <v>0</v>
      </c>
      <c r="N16" s="54" t="s">
        <v>178</v>
      </c>
      <c r="O16" s="54" t="s">
        <v>179</v>
      </c>
      <c r="P16" s="68" t="b">
        <f ca="1">OR(ISNUMBER(SEARCH(Q16,$D16)),ISNUMBER(SEARCH(R16,$D16)))</f>
        <v>0</v>
      </c>
      <c r="Q16" s="55" t="s">
        <v>180</v>
      </c>
      <c r="R16" s="55" t="s">
        <v>181</v>
      </c>
      <c r="S16" s="68" t="b">
        <f ca="1">OR(ISNUMBER(SEARCH(T16,$D16)),'[3]Aufgabe 2'!I13=Übersicht!U16)</f>
        <v>0</v>
      </c>
      <c r="T16" s="55" t="s">
        <v>182</v>
      </c>
      <c r="U16" s="55">
        <v>196</v>
      </c>
      <c r="V16" s="54"/>
      <c r="W16" s="54">
        <v>3</v>
      </c>
      <c r="X16" s="89" t="s">
        <v>183</v>
      </c>
      <c r="Y16" s="54"/>
      <c r="Z16" s="54"/>
    </row>
    <row r="17" spans="3:26">
      <c r="C17" s="98">
        <v>4</v>
      </c>
      <c r="D17" s="78" t="str">
        <f ca="1">_xlfn.IFNA(_xlfn.FORMULATEXT('[3]Aufgabe 2'!I17),"leer")</f>
        <v>leer</v>
      </c>
      <c r="F17" s="98"/>
      <c r="J17" s="68"/>
      <c r="K17" s="55">
        <f ca="1">IF(AND(M17,P17,S17),1,0)</f>
        <v>0</v>
      </c>
      <c r="L17" s="81" t="s">
        <v>146</v>
      </c>
      <c r="M17" s="68" t="b">
        <f ca="1">OR(ISNUMBER(SEARCH(N17,$D17)),ISNUMBER(SEARCH(O17,$D17)))</f>
        <v>0</v>
      </c>
      <c r="N17" s="54" t="s">
        <v>184</v>
      </c>
      <c r="O17" s="54" t="s">
        <v>185</v>
      </c>
      <c r="P17" s="68" t="b">
        <f ca="1">OR(ISNUMBER(SEARCH(Q17,$D17)),ISNUMBER(SEARCH(R17,$D17)))</f>
        <v>0</v>
      </c>
      <c r="Q17" s="55" t="s">
        <v>186</v>
      </c>
      <c r="R17" s="55" t="s">
        <v>187</v>
      </c>
      <c r="S17" s="68" t="b">
        <f ca="1">OR(ISNUMBER(SEARCH(T17,$D17)),'[3]Aufgabe 2'!I17=Übersicht!U17)</f>
        <v>0</v>
      </c>
      <c r="T17" s="55" t="s">
        <v>188</v>
      </c>
      <c r="U17" s="55">
        <v>5000</v>
      </c>
      <c r="V17" s="54"/>
      <c r="W17" s="54">
        <v>4</v>
      </c>
      <c r="X17" s="89" t="s">
        <v>189</v>
      </c>
      <c r="Y17" s="54"/>
      <c r="Z17" s="54"/>
    </row>
    <row r="18" spans="3:26">
      <c r="F18" s="98"/>
      <c r="J18" s="93" t="s">
        <v>164</v>
      </c>
      <c r="K18" s="94">
        <f ca="1">SUM(K14:K17)</f>
        <v>0</v>
      </c>
      <c r="L18" s="54"/>
      <c r="M18" s="55"/>
      <c r="N18" s="55"/>
      <c r="O18" s="55"/>
      <c r="P18" s="55"/>
      <c r="Q18" s="55"/>
      <c r="R18" s="55"/>
      <c r="S18" s="55"/>
      <c r="T18" s="54"/>
      <c r="U18" s="54"/>
      <c r="V18" s="54"/>
      <c r="W18" s="54"/>
      <c r="X18" s="54"/>
      <c r="Y18" s="54"/>
      <c r="Z18" s="54"/>
    </row>
    <row r="19" spans="3:26">
      <c r="J19" s="54"/>
      <c r="K19" s="54"/>
      <c r="L19" s="54"/>
      <c r="M19" s="55"/>
      <c r="N19" s="55"/>
      <c r="O19" s="55"/>
      <c r="P19" s="55"/>
      <c r="Q19" s="55"/>
      <c r="R19" s="55"/>
      <c r="S19" s="55"/>
      <c r="T19" s="54"/>
      <c r="U19" s="54"/>
      <c r="V19" s="54"/>
      <c r="W19" s="54"/>
      <c r="X19" s="54"/>
      <c r="Y19" s="54"/>
      <c r="Z19" s="54"/>
    </row>
    <row r="20" spans="3:26">
      <c r="J20" s="54"/>
      <c r="K20" s="54" t="e">
        <f>COUNTIFS(C8:D10,"leer",D14:D17,"leer")</f>
        <v>#VALUE!</v>
      </c>
      <c r="L20" s="54"/>
      <c r="M20" s="55"/>
      <c r="N20" s="55"/>
      <c r="O20" s="55"/>
      <c r="P20" s="55"/>
      <c r="Q20" s="55"/>
      <c r="R20" s="55"/>
      <c r="S20" s="55"/>
      <c r="T20" s="54"/>
      <c r="U20" s="54"/>
      <c r="V20" s="54"/>
      <c r="W20" s="54"/>
      <c r="X20" s="54"/>
      <c r="Y20" s="54"/>
      <c r="Z20" s="54"/>
    </row>
    <row r="21" spans="3:26">
      <c r="J21" s="54"/>
      <c r="K21" s="54"/>
      <c r="L21" s="54"/>
      <c r="M21" s="55"/>
      <c r="N21" s="55"/>
      <c r="O21" s="55"/>
      <c r="P21" s="55"/>
      <c r="Q21" s="55"/>
      <c r="R21" s="55"/>
      <c r="S21" s="55"/>
      <c r="T21" s="54"/>
      <c r="U21" s="54"/>
      <c r="V21" s="54"/>
      <c r="W21" s="54"/>
      <c r="X21" s="54"/>
      <c r="Y21" s="54"/>
      <c r="Z21" s="54"/>
    </row>
    <row r="22" spans="3:26">
      <c r="J22" s="54"/>
      <c r="K22" s="54"/>
      <c r="L22" s="54"/>
      <c r="M22" s="55"/>
      <c r="N22" s="55"/>
      <c r="O22" s="55"/>
      <c r="P22" s="55"/>
      <c r="Q22" s="55"/>
      <c r="R22" s="55"/>
      <c r="S22" s="55"/>
      <c r="T22" s="54"/>
      <c r="U22" s="54"/>
      <c r="V22" s="54"/>
      <c r="W22" s="54"/>
      <c r="X22" s="54"/>
      <c r="Y22" s="54"/>
      <c r="Z22" s="54"/>
    </row>
    <row r="23" spans="3:26">
      <c r="J23" s="54"/>
      <c r="K23" s="54"/>
      <c r="L23" s="54"/>
      <c r="M23" s="55"/>
      <c r="N23" s="55"/>
      <c r="O23" s="55"/>
      <c r="P23" s="55"/>
      <c r="Q23" s="55"/>
      <c r="R23" s="55"/>
      <c r="S23" s="55"/>
      <c r="T23" s="54"/>
      <c r="U23" s="54"/>
      <c r="V23" s="54"/>
      <c r="W23" s="54"/>
      <c r="X23" s="54"/>
      <c r="Y23" s="54"/>
      <c r="Z23" s="54"/>
    </row>
    <row r="24" spans="3:26">
      <c r="J24" s="54"/>
      <c r="K24" s="54"/>
      <c r="L24" s="54"/>
      <c r="M24" s="55"/>
      <c r="N24" s="55"/>
      <c r="O24" s="55"/>
      <c r="P24" s="55"/>
      <c r="Q24" s="55"/>
      <c r="R24" s="55"/>
      <c r="S24" s="55"/>
      <c r="T24" s="54"/>
      <c r="U24" s="54"/>
      <c r="V24" s="54"/>
      <c r="W24" s="54"/>
      <c r="X24" s="54"/>
      <c r="Y24" s="54"/>
      <c r="Z24" s="54"/>
    </row>
    <row r="25" spans="3:26">
      <c r="J25" s="54"/>
      <c r="K25" s="54"/>
      <c r="L25" s="54"/>
      <c r="M25" s="55"/>
      <c r="N25" s="55"/>
      <c r="O25" s="55"/>
      <c r="P25" s="55"/>
      <c r="Q25" s="55"/>
      <c r="R25" s="55"/>
      <c r="S25" s="55"/>
      <c r="T25" s="54"/>
      <c r="U25" s="54"/>
      <c r="V25" s="54"/>
      <c r="W25" s="54"/>
      <c r="X25" s="54"/>
      <c r="Y25" s="54"/>
      <c r="Z25" s="54"/>
    </row>
    <row r="26" spans="3:26">
      <c r="J26" s="54"/>
      <c r="K26" s="54"/>
      <c r="L26" s="54"/>
      <c r="M26" s="55"/>
      <c r="N26" s="55"/>
      <c r="O26" s="55"/>
      <c r="P26" s="55"/>
      <c r="Q26" s="55"/>
      <c r="R26" s="55"/>
      <c r="S26" s="55"/>
      <c r="T26" s="54"/>
      <c r="U26" s="54"/>
      <c r="V26" s="54"/>
      <c r="W26" s="54"/>
      <c r="X26" s="54"/>
      <c r="Y26" s="54"/>
      <c r="Z26" s="54"/>
    </row>
    <row r="27" spans="3:26">
      <c r="J27" s="54"/>
      <c r="K27" s="54"/>
      <c r="L27" s="54"/>
      <c r="M27" s="55"/>
      <c r="N27" s="55"/>
      <c r="O27" s="55"/>
      <c r="P27" s="55"/>
      <c r="Q27" s="55"/>
      <c r="R27" s="55"/>
      <c r="S27" s="55"/>
      <c r="T27" s="54"/>
      <c r="U27" s="54"/>
      <c r="V27" s="54"/>
      <c r="W27" s="54"/>
      <c r="X27" s="54"/>
      <c r="Y27" s="54"/>
      <c r="Z27" s="54"/>
    </row>
    <row r="28" spans="3:26">
      <c r="J28" s="54"/>
      <c r="K28" s="54"/>
      <c r="L28" s="54"/>
      <c r="M28" s="55"/>
      <c r="N28" s="55"/>
      <c r="O28" s="55"/>
      <c r="P28" s="55"/>
      <c r="Q28" s="55"/>
      <c r="R28" s="55"/>
      <c r="S28" s="55"/>
      <c r="T28" s="54"/>
      <c r="U28" s="54"/>
      <c r="V28" s="54"/>
      <c r="W28" s="54"/>
      <c r="X28" s="54"/>
      <c r="Y28" s="54"/>
      <c r="Z28" s="54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zoomScale="120" zoomScaleNormal="120" workbookViewId="0">
      <selection sqref="A1:F1"/>
    </sheetView>
  </sheetViews>
  <sheetFormatPr baseColWidth="10" defaultColWidth="11.453125" defaultRowHeight="14.5"/>
  <cols>
    <col min="1" max="2" width="11.81640625" style="20" customWidth="1"/>
    <col min="3" max="3" width="7.81640625" style="20" bestFit="1" customWidth="1"/>
    <col min="4" max="5" width="6.7265625" style="20" customWidth="1"/>
    <col min="6" max="6" width="10.7265625" style="20" customWidth="1"/>
    <col min="7" max="7" width="9.453125" style="20" customWidth="1"/>
    <col min="8" max="10" width="13.1796875" style="20" customWidth="1"/>
    <col min="11" max="16384" width="11.453125" style="20"/>
  </cols>
  <sheetData>
    <row r="1" spans="1:10" ht="21">
      <c r="A1" s="99" t="s">
        <v>0</v>
      </c>
      <c r="B1" s="99"/>
      <c r="C1" s="99"/>
      <c r="D1" s="99"/>
      <c r="E1" s="99"/>
      <c r="F1" s="99"/>
    </row>
    <row r="2" spans="1:10" ht="15" thickBot="1">
      <c r="A2" s="52" t="s">
        <v>130</v>
      </c>
      <c r="B2" s="52" t="s">
        <v>65</v>
      </c>
      <c r="C2" s="51" t="s">
        <v>1</v>
      </c>
      <c r="D2" s="51" t="s">
        <v>2</v>
      </c>
      <c r="E2" s="51" t="s">
        <v>3</v>
      </c>
      <c r="F2" s="51" t="s">
        <v>0</v>
      </c>
    </row>
    <row r="3" spans="1:10" ht="15" thickTop="1">
      <c r="A3" s="35" t="s">
        <v>4</v>
      </c>
      <c r="B3" s="36" t="s">
        <v>5</v>
      </c>
      <c r="C3" s="37">
        <v>0.33680555555555558</v>
      </c>
      <c r="D3" s="38">
        <v>0.71527777777777779</v>
      </c>
      <c r="E3" s="37">
        <v>3.125E-2</v>
      </c>
      <c r="F3" s="39">
        <f>D3-C3-E3</f>
        <v>0.34722222222222221</v>
      </c>
      <c r="H3" s="40" t="s">
        <v>6</v>
      </c>
      <c r="I3" s="41"/>
      <c r="J3" s="42"/>
    </row>
    <row r="4" spans="1:10">
      <c r="A4" s="35" t="s">
        <v>7</v>
      </c>
      <c r="B4" s="36" t="s">
        <v>8</v>
      </c>
      <c r="C4" s="37">
        <v>0.32291666666666669</v>
      </c>
      <c r="D4" s="38">
        <v>0.70138888888888884</v>
      </c>
      <c r="E4" s="37">
        <v>2.0833333333333332E-2</v>
      </c>
      <c r="F4" s="39">
        <f t="shared" ref="F4:F14" si="0">D4-C4-E4</f>
        <v>0.35763888888888884</v>
      </c>
      <c r="H4" s="43" t="s">
        <v>9</v>
      </c>
      <c r="I4" s="44"/>
      <c r="J4" s="45"/>
    </row>
    <row r="5" spans="1:10">
      <c r="A5" s="35" t="s">
        <v>10</v>
      </c>
      <c r="B5" s="36" t="s">
        <v>11</v>
      </c>
      <c r="C5" s="37">
        <v>0.3125</v>
      </c>
      <c r="D5" s="38">
        <v>0.6875</v>
      </c>
      <c r="E5" s="37">
        <v>2.0833333333333332E-2</v>
      </c>
      <c r="F5" s="39">
        <f t="shared" si="0"/>
        <v>0.35416666666666669</v>
      </c>
      <c r="H5" s="43" t="s">
        <v>12</v>
      </c>
      <c r="I5" s="44"/>
      <c r="J5" s="45"/>
    </row>
    <row r="6" spans="1:10" ht="15" thickBot="1">
      <c r="A6" s="35" t="s">
        <v>13</v>
      </c>
      <c r="B6" s="36" t="s">
        <v>14</v>
      </c>
      <c r="C6" s="37">
        <v>0.35416666666666669</v>
      </c>
      <c r="D6" s="38">
        <v>0.70833333333333337</v>
      </c>
      <c r="E6" s="37">
        <v>3.125E-2</v>
      </c>
      <c r="F6" s="39">
        <f t="shared" si="0"/>
        <v>0.32291666666666669</v>
      </c>
      <c r="H6" s="46" t="s">
        <v>15</v>
      </c>
      <c r="I6" s="47"/>
      <c r="J6" s="48"/>
    </row>
    <row r="7" spans="1:10" ht="15" thickTop="1">
      <c r="A7" s="35" t="s">
        <v>16</v>
      </c>
      <c r="B7" s="36" t="s">
        <v>17</v>
      </c>
      <c r="C7" s="37">
        <v>0.375</v>
      </c>
      <c r="D7" s="38">
        <v>0.73958333333333337</v>
      </c>
      <c r="E7" s="37">
        <v>3.4722222222222224E-2</v>
      </c>
      <c r="F7" s="39">
        <f t="shared" si="0"/>
        <v>0.32986111111111116</v>
      </c>
    </row>
    <row r="8" spans="1:10">
      <c r="A8" s="35" t="s">
        <v>18</v>
      </c>
      <c r="B8" s="36" t="s">
        <v>19</v>
      </c>
      <c r="C8" s="37">
        <v>0.3125</v>
      </c>
      <c r="D8" s="38">
        <v>0.6875</v>
      </c>
      <c r="E8" s="37">
        <v>2.0833333333333332E-2</v>
      </c>
      <c r="F8" s="39">
        <f t="shared" si="0"/>
        <v>0.35416666666666669</v>
      </c>
    </row>
    <row r="9" spans="1:10">
      <c r="A9" s="35" t="s">
        <v>20</v>
      </c>
      <c r="B9" s="36" t="s">
        <v>21</v>
      </c>
      <c r="C9" s="37">
        <v>0.35416666666666669</v>
      </c>
      <c r="D9" s="38">
        <v>0.70486111111111116</v>
      </c>
      <c r="E9" s="37">
        <v>3.4722222222222224E-2</v>
      </c>
      <c r="F9" s="39">
        <f t="shared" si="0"/>
        <v>0.31597222222222227</v>
      </c>
    </row>
    <row r="10" spans="1:10">
      <c r="A10" s="35" t="s">
        <v>22</v>
      </c>
      <c r="B10" s="36" t="s">
        <v>23</v>
      </c>
      <c r="C10" s="37">
        <v>0.3125</v>
      </c>
      <c r="D10" s="38">
        <v>0.69791666666666663</v>
      </c>
      <c r="E10" s="37">
        <v>3.125E-2</v>
      </c>
      <c r="F10" s="39">
        <f t="shared" si="0"/>
        <v>0.35416666666666663</v>
      </c>
    </row>
    <row r="11" spans="1:10">
      <c r="A11" s="35" t="s">
        <v>24</v>
      </c>
      <c r="B11" s="36" t="s">
        <v>25</v>
      </c>
      <c r="C11" s="37">
        <v>0.34027777777777773</v>
      </c>
      <c r="D11" s="38">
        <v>0.71180555555555547</v>
      </c>
      <c r="E11" s="37">
        <v>2.0833333333333332E-2</v>
      </c>
      <c r="F11" s="39">
        <f t="shared" si="0"/>
        <v>0.35069444444444442</v>
      </c>
    </row>
    <row r="12" spans="1:10">
      <c r="A12" s="35" t="s">
        <v>26</v>
      </c>
      <c r="B12" s="36" t="s">
        <v>27</v>
      </c>
      <c r="C12" s="37">
        <v>0.35416666666666669</v>
      </c>
      <c r="D12" s="38">
        <v>0.70833333333333337</v>
      </c>
      <c r="E12" s="37">
        <v>2.0833333333333332E-2</v>
      </c>
      <c r="F12" s="39">
        <f t="shared" si="0"/>
        <v>0.33333333333333337</v>
      </c>
    </row>
    <row r="13" spans="1:10">
      <c r="A13" s="35" t="s">
        <v>28</v>
      </c>
      <c r="B13" s="36" t="s">
        <v>29</v>
      </c>
      <c r="C13" s="37">
        <v>0.3263888888888889</v>
      </c>
      <c r="D13" s="38">
        <v>0.70486111111111116</v>
      </c>
      <c r="E13" s="37">
        <v>4.5138888888888888E-2</v>
      </c>
      <c r="F13" s="39">
        <f t="shared" si="0"/>
        <v>0.33333333333333337</v>
      </c>
    </row>
    <row r="14" spans="1:10">
      <c r="A14" s="35" t="s">
        <v>30</v>
      </c>
      <c r="B14" s="36" t="s">
        <v>31</v>
      </c>
      <c r="C14" s="37">
        <v>0.3125</v>
      </c>
      <c r="D14" s="38">
        <v>0.6875</v>
      </c>
      <c r="E14" s="37">
        <v>2.0833333333333332E-2</v>
      </c>
      <c r="F14" s="39">
        <f t="shared" si="0"/>
        <v>0.35416666666666669</v>
      </c>
    </row>
    <row r="15" spans="1:10" ht="15" thickBot="1"/>
    <row r="16" spans="1:10" ht="15" thickTop="1">
      <c r="F16" s="100">
        <f>SUM(F3:F14)</f>
        <v>4.1076388888888893</v>
      </c>
      <c r="H16" s="40" t="s">
        <v>32</v>
      </c>
      <c r="I16" s="41"/>
      <c r="J16" s="42"/>
    </row>
    <row r="17" spans="8:10">
      <c r="H17" s="43" t="s">
        <v>33</v>
      </c>
      <c r="I17" s="44"/>
      <c r="J17" s="45"/>
    </row>
    <row r="18" spans="8:10">
      <c r="H18" s="43" t="s">
        <v>34</v>
      </c>
      <c r="I18" s="44"/>
      <c r="J18" s="45"/>
    </row>
    <row r="19" spans="8:10" ht="15" thickBot="1">
      <c r="H19" s="46" t="s">
        <v>35</v>
      </c>
      <c r="I19" s="47"/>
      <c r="J19" s="48"/>
    </row>
    <row r="20" spans="8:10" ht="15" thickTop="1"/>
  </sheetData>
  <mergeCells count="1">
    <mergeCell ref="A1:F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topLeftCell="A2" zoomScale="115" zoomScaleNormal="115" workbookViewId="0">
      <selection activeCell="G15" sqref="G15"/>
    </sheetView>
  </sheetViews>
  <sheetFormatPr baseColWidth="10" defaultColWidth="11.453125" defaultRowHeight="15.5"/>
  <cols>
    <col min="1" max="1" width="23.26953125" style="2" bestFit="1" customWidth="1"/>
    <col min="2" max="2" width="13.26953125" style="2" customWidth="1"/>
    <col min="3" max="3" width="13.81640625" style="2" customWidth="1"/>
    <col min="4" max="4" width="17.54296875" style="2" bestFit="1" customWidth="1"/>
    <col min="5" max="5" width="20.1796875" style="2" customWidth="1"/>
    <col min="6" max="6" width="20" style="2" customWidth="1"/>
    <col min="7" max="7" width="17.7265625" style="2" customWidth="1"/>
    <col min="8" max="8" width="15.54296875" style="2" customWidth="1"/>
    <col min="9" max="16384" width="11.453125" style="2"/>
  </cols>
  <sheetData>
    <row r="1" spans="1:11" hidden="1">
      <c r="A1" s="1">
        <f ca="1">TODAY()</f>
        <v>45963</v>
      </c>
    </row>
    <row r="2" spans="1:11" ht="31.5" thickBot="1">
      <c r="B2" s="16" t="s">
        <v>36</v>
      </c>
      <c r="C2" s="11"/>
      <c r="D2" s="12"/>
      <c r="H2" s="33" t="s">
        <v>37</v>
      </c>
    </row>
    <row r="3" spans="1:11" ht="16" thickBot="1">
      <c r="B3" s="13" t="s">
        <v>38</v>
      </c>
      <c r="C3" s="14"/>
      <c r="D3" s="15"/>
      <c r="H3" s="34">
        <v>10</v>
      </c>
    </row>
    <row r="4" spans="1:11" ht="16" thickBot="1"/>
    <row r="5" spans="1:11" s="4" customFormat="1" ht="15" customHeight="1" thickBot="1">
      <c r="A5" s="3" t="s">
        <v>39</v>
      </c>
      <c r="B5" s="8" t="s">
        <v>40</v>
      </c>
      <c r="C5" s="8" t="s">
        <v>41</v>
      </c>
      <c r="D5" s="8" t="s">
        <v>42</v>
      </c>
      <c r="F5" s="31" t="s">
        <v>43</v>
      </c>
      <c r="G5" s="8" t="s">
        <v>44</v>
      </c>
      <c r="I5" s="16" t="s">
        <v>45</v>
      </c>
      <c r="J5" s="11"/>
      <c r="K5" s="12"/>
    </row>
    <row r="6" spans="1:11" s="5" customFormat="1" ht="19.5" customHeight="1">
      <c r="A6" s="3"/>
      <c r="B6" s="1">
        <f ca="1">C6-3</f>
        <v>45960</v>
      </c>
      <c r="C6" s="1">
        <f ca="1">A1</f>
        <v>45963</v>
      </c>
      <c r="D6" s="26">
        <f ca="1">C6-B6</f>
        <v>3</v>
      </c>
      <c r="F6" s="32">
        <v>70</v>
      </c>
      <c r="G6" s="29">
        <f ca="1">F6*D6</f>
        <v>210</v>
      </c>
      <c r="I6" s="17" t="s">
        <v>46</v>
      </c>
      <c r="J6" s="18"/>
      <c r="K6" s="19"/>
    </row>
    <row r="7" spans="1:11" ht="15" customHeight="1" thickBot="1">
      <c r="I7" s="13" t="s">
        <v>47</v>
      </c>
      <c r="J7" s="14"/>
      <c r="K7" s="15"/>
    </row>
    <row r="8" spans="1:11" ht="15" customHeight="1" thickBot="1"/>
    <row r="9" spans="1:11" s="4" customFormat="1" ht="15" customHeight="1" thickBot="1">
      <c r="A9" s="6" t="s">
        <v>48</v>
      </c>
      <c r="B9" s="8" t="s">
        <v>49</v>
      </c>
      <c r="C9" s="8" t="s">
        <v>1</v>
      </c>
      <c r="D9" s="8" t="s">
        <v>2</v>
      </c>
      <c r="E9" s="8" t="s">
        <v>50</v>
      </c>
      <c r="F9" s="8" t="s">
        <v>51</v>
      </c>
      <c r="G9" s="8" t="s">
        <v>44</v>
      </c>
      <c r="I9" s="16" t="s">
        <v>52</v>
      </c>
      <c r="J9" s="11"/>
      <c r="K9" s="12"/>
    </row>
    <row r="10" spans="1:11" s="5" customFormat="1" ht="21" customHeight="1">
      <c r="A10" s="2"/>
      <c r="B10" s="1">
        <f ca="1">B6+2</f>
        <v>45962</v>
      </c>
      <c r="C10" s="9">
        <v>0.59375</v>
      </c>
      <c r="D10" s="9">
        <v>0.68055555555555547</v>
      </c>
      <c r="E10" s="27">
        <f>D10-C10</f>
        <v>8.6805555555555469E-2</v>
      </c>
      <c r="F10" s="28">
        <f>E10*24</f>
        <v>2.0833333333333313</v>
      </c>
      <c r="G10" s="29">
        <f>F10*$H$3</f>
        <v>20.833333333333314</v>
      </c>
      <c r="I10" s="17" t="s">
        <v>53</v>
      </c>
      <c r="J10" s="18"/>
      <c r="K10" s="19"/>
    </row>
    <row r="11" spans="1:11" ht="15" customHeight="1">
      <c r="B11" s="1">
        <f ca="1">B10+1</f>
        <v>45963</v>
      </c>
      <c r="C11" s="9">
        <v>0.41666666666666669</v>
      </c>
      <c r="D11" s="9">
        <v>0.47916666666666669</v>
      </c>
      <c r="E11" s="27">
        <f>D11-C11</f>
        <v>6.25E-2</v>
      </c>
      <c r="F11" s="28">
        <f>E11*24</f>
        <v>1.5</v>
      </c>
      <c r="G11" s="29">
        <f>F11*$H$3</f>
        <v>15</v>
      </c>
      <c r="I11" s="17" t="s">
        <v>54</v>
      </c>
      <c r="J11" s="18"/>
      <c r="K11" s="19"/>
    </row>
    <row r="12" spans="1:11" ht="15" customHeight="1" thickBot="1">
      <c r="I12" s="13" t="s">
        <v>55</v>
      </c>
      <c r="J12" s="14"/>
      <c r="K12" s="15"/>
    </row>
    <row r="13" spans="1:11" ht="15" customHeight="1" thickBot="1">
      <c r="C13" s="16" t="s">
        <v>56</v>
      </c>
      <c r="D13" s="12"/>
    </row>
    <row r="14" spans="1:11" ht="22.5" customHeight="1">
      <c r="C14" s="17" t="s">
        <v>57</v>
      </c>
      <c r="D14" s="19"/>
      <c r="F14" s="10" t="s">
        <v>58</v>
      </c>
      <c r="G14" s="30">
        <f ca="1">SUM(G6,G10:G11)</f>
        <v>245.83333333333331</v>
      </c>
      <c r="I14" s="16" t="s">
        <v>59</v>
      </c>
      <c r="J14" s="11"/>
      <c r="K14" s="12"/>
    </row>
    <row r="15" spans="1:11" ht="15" customHeight="1" thickBot="1">
      <c r="C15" s="17" t="s">
        <v>60</v>
      </c>
      <c r="D15" s="19"/>
      <c r="I15" s="13" t="s">
        <v>61</v>
      </c>
      <c r="J15" s="14"/>
      <c r="K15" s="15"/>
    </row>
    <row r="16" spans="1:11" ht="15" customHeight="1" thickBot="1">
      <c r="C16" s="13"/>
      <c r="D16" s="15"/>
    </row>
    <row r="17" spans="4:7" ht="15" customHeight="1" thickBot="1"/>
    <row r="18" spans="4:7" ht="15" customHeight="1">
      <c r="D18" s="16" t="s">
        <v>62</v>
      </c>
      <c r="E18" s="12"/>
    </row>
    <row r="19" spans="4:7" ht="15" customHeight="1">
      <c r="D19" s="17" t="s">
        <v>57</v>
      </c>
      <c r="E19" s="19"/>
    </row>
    <row r="20" spans="4:7" ht="15" customHeight="1">
      <c r="D20" s="17" t="s">
        <v>64</v>
      </c>
      <c r="E20" s="19"/>
      <c r="F20" s="5"/>
      <c r="G20" s="5"/>
    </row>
    <row r="21" spans="4:7" ht="15" customHeight="1" thickBot="1">
      <c r="D21" s="13" t="s">
        <v>63</v>
      </c>
      <c r="E21" s="15"/>
    </row>
    <row r="22" spans="4:7" ht="15" customHeight="1"/>
    <row r="23" spans="4:7" ht="15" customHeight="1">
      <c r="D23" s="7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D21F0-6EB7-4764-9CDC-96545570AECF}">
  <dimension ref="A1:H33"/>
  <sheetViews>
    <sheetView tabSelected="1" zoomScaleNormal="100" workbookViewId="0">
      <selection activeCell="F2" sqref="F2:H26"/>
    </sheetView>
  </sheetViews>
  <sheetFormatPr baseColWidth="10" defaultRowHeight="14.5"/>
  <cols>
    <col min="1" max="1" width="11.36328125" style="20" bestFit="1" customWidth="1"/>
    <col min="2" max="2" width="13" style="20" bestFit="1" customWidth="1"/>
    <col min="3" max="3" width="10.90625" style="20"/>
    <col min="4" max="4" width="12.36328125" style="20" bestFit="1" customWidth="1"/>
    <col min="5" max="5" width="10.90625" style="20"/>
    <col min="6" max="6" width="11.54296875" style="22" customWidth="1"/>
    <col min="7" max="7" width="12.453125" style="22" customWidth="1"/>
    <col min="8" max="8" width="18.54296875" style="22" customWidth="1"/>
    <col min="9" max="16384" width="10.90625" style="20"/>
  </cols>
  <sheetData>
    <row r="1" spans="1:8" ht="29">
      <c r="A1" s="49" t="s">
        <v>130</v>
      </c>
      <c r="B1" s="49" t="s">
        <v>65</v>
      </c>
      <c r="C1" s="50" t="s">
        <v>66</v>
      </c>
      <c r="D1" s="49" t="s">
        <v>68</v>
      </c>
      <c r="E1" s="50" t="s">
        <v>67</v>
      </c>
      <c r="F1" s="50" t="s">
        <v>131</v>
      </c>
      <c r="G1" s="50" t="s">
        <v>132</v>
      </c>
      <c r="H1" s="50" t="s">
        <v>133</v>
      </c>
    </row>
    <row r="2" spans="1:8">
      <c r="A2" s="21" t="s">
        <v>100</v>
      </c>
      <c r="B2" s="21" t="s">
        <v>99</v>
      </c>
      <c r="C2" s="24" t="s">
        <v>78</v>
      </c>
      <c r="D2" s="21" t="s">
        <v>101</v>
      </c>
      <c r="E2" s="23">
        <v>34309</v>
      </c>
      <c r="F2" s="25">
        <f ca="1">DATEDIF(E2,TODAY(),"Y")</f>
        <v>31</v>
      </c>
      <c r="G2" s="25">
        <f ca="1">DATEDIF(E2,TODAY(),"M")</f>
        <v>382</v>
      </c>
      <c r="H2" s="25">
        <f ca="1">YEARFRAC(E2,TODAY(),1)</f>
        <v>31.907574877623826</v>
      </c>
    </row>
    <row r="3" spans="1:8">
      <c r="A3" s="21" t="s">
        <v>83</v>
      </c>
      <c r="B3" s="21" t="s">
        <v>14</v>
      </c>
      <c r="C3" s="24" t="s">
        <v>78</v>
      </c>
      <c r="D3" s="21" t="s">
        <v>84</v>
      </c>
      <c r="E3" s="23">
        <v>36973</v>
      </c>
      <c r="F3" s="25">
        <f t="shared" ref="F3:F26" ca="1" si="0">DATEDIF(E3,TODAY(),"Y")</f>
        <v>24</v>
      </c>
      <c r="G3" s="25">
        <f t="shared" ref="G3:G26" ca="1" si="1">DATEDIF(E3,TODAY(),"M")</f>
        <v>295</v>
      </c>
      <c r="H3" s="25">
        <f t="shared" ref="H3:H26" ca="1" si="2">YEARFRAC(E3,TODAY(),1)</f>
        <v>24.613952469609025</v>
      </c>
    </row>
    <row r="4" spans="1:8">
      <c r="A4" s="21" t="s">
        <v>118</v>
      </c>
      <c r="B4" s="21" t="s">
        <v>117</v>
      </c>
      <c r="C4" s="24" t="s">
        <v>71</v>
      </c>
      <c r="D4" s="21" t="s">
        <v>119</v>
      </c>
      <c r="E4" s="23">
        <v>34632</v>
      </c>
      <c r="F4" s="25">
        <f t="shared" ca="1" si="0"/>
        <v>31</v>
      </c>
      <c r="G4" s="25">
        <f t="shared" ca="1" si="1"/>
        <v>372</v>
      </c>
      <c r="H4" s="25">
        <f t="shared" ca="1" si="2"/>
        <v>31.022587268993838</v>
      </c>
    </row>
    <row r="5" spans="1:8">
      <c r="A5" s="21" t="s">
        <v>109</v>
      </c>
      <c r="B5" s="21" t="s">
        <v>108</v>
      </c>
      <c r="C5" s="24" t="s">
        <v>71</v>
      </c>
      <c r="D5" s="21" t="s">
        <v>101</v>
      </c>
      <c r="E5" s="23">
        <v>36891</v>
      </c>
      <c r="F5" s="25">
        <f t="shared" ca="1" si="0"/>
        <v>24</v>
      </c>
      <c r="G5" s="25">
        <f t="shared" ca="1" si="1"/>
        <v>298</v>
      </c>
      <c r="H5" s="25">
        <f t="shared" ca="1" si="2"/>
        <v>24.836474676213541</v>
      </c>
    </row>
    <row r="6" spans="1:8">
      <c r="A6" s="21" t="s">
        <v>114</v>
      </c>
      <c r="B6" s="21" t="s">
        <v>113</v>
      </c>
      <c r="C6" s="24" t="s">
        <v>71</v>
      </c>
      <c r="D6" s="21" t="s">
        <v>96</v>
      </c>
      <c r="E6" s="23">
        <v>36112</v>
      </c>
      <c r="F6" s="25">
        <f t="shared" ca="1" si="0"/>
        <v>26</v>
      </c>
      <c r="G6" s="25">
        <f t="shared" ca="1" si="1"/>
        <v>323</v>
      </c>
      <c r="H6" s="25">
        <f t="shared" ca="1" si="2"/>
        <v>26.970568104038328</v>
      </c>
    </row>
    <row r="7" spans="1:8">
      <c r="A7" s="21" t="s">
        <v>86</v>
      </c>
      <c r="B7" s="21" t="s">
        <v>85</v>
      </c>
      <c r="C7" s="24" t="s">
        <v>71</v>
      </c>
      <c r="D7" s="21" t="s">
        <v>87</v>
      </c>
      <c r="E7" s="23">
        <v>36579</v>
      </c>
      <c r="F7" s="25">
        <f t="shared" ca="1" si="0"/>
        <v>25</v>
      </c>
      <c r="G7" s="25">
        <f t="shared" ca="1" si="1"/>
        <v>308</v>
      </c>
      <c r="H7" s="25">
        <f t="shared" ca="1" si="2"/>
        <v>25.690639149205012</v>
      </c>
    </row>
    <row r="8" spans="1:8">
      <c r="A8" s="21" t="s">
        <v>127</v>
      </c>
      <c r="B8" s="21" t="s">
        <v>126</v>
      </c>
      <c r="C8" s="24" t="s">
        <v>71</v>
      </c>
      <c r="D8" s="21" t="s">
        <v>119</v>
      </c>
      <c r="E8" s="23">
        <v>36974</v>
      </c>
      <c r="F8" s="25">
        <f t="shared" ca="1" si="0"/>
        <v>24</v>
      </c>
      <c r="G8" s="25">
        <f t="shared" ca="1" si="1"/>
        <v>295</v>
      </c>
      <c r="H8" s="25">
        <f t="shared" ca="1" si="2"/>
        <v>24.611214543861571</v>
      </c>
    </row>
    <row r="9" spans="1:8">
      <c r="A9" s="21" t="s">
        <v>98</v>
      </c>
      <c r="B9" s="21" t="s">
        <v>97</v>
      </c>
      <c r="C9" s="24" t="s">
        <v>78</v>
      </c>
      <c r="D9" s="21" t="s">
        <v>87</v>
      </c>
      <c r="E9" s="23">
        <v>34959</v>
      </c>
      <c r="F9" s="25">
        <f t="shared" ca="1" si="0"/>
        <v>30</v>
      </c>
      <c r="G9" s="25">
        <f t="shared" ca="1" si="1"/>
        <v>361</v>
      </c>
      <c r="H9" s="25">
        <f t="shared" ca="1" si="2"/>
        <v>30.126644882098386</v>
      </c>
    </row>
    <row r="10" spans="1:8">
      <c r="A10" s="21" t="s">
        <v>116</v>
      </c>
      <c r="B10" s="21" t="s">
        <v>115</v>
      </c>
      <c r="C10" s="24" t="s">
        <v>78</v>
      </c>
      <c r="D10" s="21" t="s">
        <v>96</v>
      </c>
      <c r="E10" s="23">
        <v>35222</v>
      </c>
      <c r="F10" s="25">
        <f t="shared" ca="1" si="0"/>
        <v>29</v>
      </c>
      <c r="G10" s="25">
        <f t="shared" ca="1" si="1"/>
        <v>352</v>
      </c>
      <c r="H10" s="25">
        <f t="shared" ca="1" si="2"/>
        <v>29.405913487862751</v>
      </c>
    </row>
    <row r="11" spans="1:8">
      <c r="A11" s="21" t="s">
        <v>129</v>
      </c>
      <c r="B11" s="21" t="s">
        <v>128</v>
      </c>
      <c r="C11" s="24" t="s">
        <v>78</v>
      </c>
      <c r="D11" s="21" t="s">
        <v>119</v>
      </c>
      <c r="E11" s="23">
        <v>37728</v>
      </c>
      <c r="F11" s="25">
        <f t="shared" ca="1" si="0"/>
        <v>22</v>
      </c>
      <c r="G11" s="25">
        <f t="shared" ca="1" si="1"/>
        <v>270</v>
      </c>
      <c r="H11" s="25">
        <f t="shared" ca="1" si="2"/>
        <v>22.545530294012618</v>
      </c>
    </row>
    <row r="12" spans="1:8">
      <c r="A12" s="21" t="s">
        <v>104</v>
      </c>
      <c r="B12" s="21" t="s">
        <v>103</v>
      </c>
      <c r="C12" s="24" t="s">
        <v>78</v>
      </c>
      <c r="D12" s="21" t="s">
        <v>87</v>
      </c>
      <c r="E12" s="23">
        <v>34268</v>
      </c>
      <c r="F12" s="25">
        <f t="shared" ca="1" si="0"/>
        <v>32</v>
      </c>
      <c r="G12" s="25">
        <f t="shared" ca="1" si="1"/>
        <v>384</v>
      </c>
      <c r="H12" s="25">
        <f t="shared" ca="1" si="2"/>
        <v>32.019829088193809</v>
      </c>
    </row>
    <row r="13" spans="1:8">
      <c r="A13" s="21" t="s">
        <v>107</v>
      </c>
      <c r="B13" s="21" t="s">
        <v>106</v>
      </c>
      <c r="C13" s="24" t="s">
        <v>71</v>
      </c>
      <c r="D13" s="21" t="s">
        <v>75</v>
      </c>
      <c r="E13" s="23">
        <v>33790</v>
      </c>
      <c r="F13" s="25">
        <f t="shared" ca="1" si="0"/>
        <v>33</v>
      </c>
      <c r="G13" s="25">
        <f t="shared" ca="1" si="1"/>
        <v>399</v>
      </c>
      <c r="H13" s="25">
        <f t="shared" ca="1" si="2"/>
        <v>33.326515822529998</v>
      </c>
    </row>
    <row r="14" spans="1:8">
      <c r="A14" s="21" t="s">
        <v>89</v>
      </c>
      <c r="B14" s="21" t="s">
        <v>88</v>
      </c>
      <c r="C14" s="24" t="s">
        <v>78</v>
      </c>
      <c r="D14" s="21" t="s">
        <v>90</v>
      </c>
      <c r="E14" s="23">
        <v>35796</v>
      </c>
      <c r="F14" s="25">
        <f t="shared" ca="1" si="0"/>
        <v>27</v>
      </c>
      <c r="G14" s="25">
        <f t="shared" ca="1" si="1"/>
        <v>334</v>
      </c>
      <c r="H14" s="25">
        <f t="shared" ca="1" si="2"/>
        <v>27.835728952772072</v>
      </c>
    </row>
    <row r="15" spans="1:8">
      <c r="A15" s="21" t="s">
        <v>122</v>
      </c>
      <c r="B15" s="21" t="s">
        <v>121</v>
      </c>
      <c r="C15" s="24" t="s">
        <v>78</v>
      </c>
      <c r="D15" s="21" t="s">
        <v>123</v>
      </c>
      <c r="E15" s="23">
        <v>33321</v>
      </c>
      <c r="F15" s="25">
        <f t="shared" ca="1" si="0"/>
        <v>34</v>
      </c>
      <c r="G15" s="25">
        <f t="shared" ca="1" si="1"/>
        <v>415</v>
      </c>
      <c r="H15" s="25">
        <f t="shared" ca="1" si="2"/>
        <v>34.611232790988737</v>
      </c>
    </row>
    <row r="16" spans="1:8">
      <c r="A16" s="21" t="s">
        <v>111</v>
      </c>
      <c r="B16" s="21" t="s">
        <v>110</v>
      </c>
      <c r="C16" s="24" t="s">
        <v>71</v>
      </c>
      <c r="D16" s="21" t="s">
        <v>112</v>
      </c>
      <c r="E16" s="23">
        <v>36639</v>
      </c>
      <c r="F16" s="25">
        <f t="shared" ca="1" si="0"/>
        <v>25</v>
      </c>
      <c r="G16" s="25">
        <f t="shared" ca="1" si="1"/>
        <v>306</v>
      </c>
      <c r="H16" s="25">
        <f t="shared" ca="1" si="2"/>
        <v>25.526376750552807</v>
      </c>
    </row>
    <row r="17" spans="1:8">
      <c r="A17" s="21" t="s">
        <v>95</v>
      </c>
      <c r="B17" s="21" t="s">
        <v>94</v>
      </c>
      <c r="C17" s="24" t="s">
        <v>78</v>
      </c>
      <c r="D17" s="21" t="s">
        <v>96</v>
      </c>
      <c r="E17" s="23">
        <v>34820</v>
      </c>
      <c r="F17" s="25">
        <f t="shared" ca="1" si="0"/>
        <v>30</v>
      </c>
      <c r="G17" s="25">
        <f t="shared" ca="1" si="1"/>
        <v>366</v>
      </c>
      <c r="H17" s="25">
        <f t="shared" ca="1" si="2"/>
        <v>30.507197739115075</v>
      </c>
    </row>
    <row r="18" spans="1:8">
      <c r="A18" s="21" t="s">
        <v>81</v>
      </c>
      <c r="B18" s="21" t="s">
        <v>80</v>
      </c>
      <c r="C18" s="24" t="s">
        <v>71</v>
      </c>
      <c r="D18" s="21" t="s">
        <v>82</v>
      </c>
      <c r="E18" s="23">
        <v>36886</v>
      </c>
      <c r="F18" s="25">
        <f t="shared" ca="1" si="0"/>
        <v>24</v>
      </c>
      <c r="G18" s="25">
        <f t="shared" ca="1" si="1"/>
        <v>298</v>
      </c>
      <c r="H18" s="25">
        <f t="shared" ca="1" si="2"/>
        <v>24.850163209434559</v>
      </c>
    </row>
    <row r="19" spans="1:8">
      <c r="A19" s="21" t="s">
        <v>125</v>
      </c>
      <c r="B19" s="21" t="s">
        <v>124</v>
      </c>
      <c r="C19" s="24" t="s">
        <v>78</v>
      </c>
      <c r="D19" s="21" t="s">
        <v>112</v>
      </c>
      <c r="E19" s="23">
        <v>37728</v>
      </c>
      <c r="F19" s="25">
        <f t="shared" ca="1" si="0"/>
        <v>22</v>
      </c>
      <c r="G19" s="25">
        <f t="shared" ca="1" si="1"/>
        <v>270</v>
      </c>
      <c r="H19" s="25">
        <f t="shared" ca="1" si="2"/>
        <v>22.545530294012618</v>
      </c>
    </row>
    <row r="20" spans="1:8">
      <c r="A20" s="21" t="s">
        <v>74</v>
      </c>
      <c r="B20" s="21" t="s">
        <v>73</v>
      </c>
      <c r="C20" s="24" t="s">
        <v>71</v>
      </c>
      <c r="D20" s="21" t="s">
        <v>75</v>
      </c>
      <c r="E20" s="23">
        <v>38480</v>
      </c>
      <c r="F20" s="25">
        <f t="shared" ca="1" si="0"/>
        <v>20</v>
      </c>
      <c r="G20" s="25">
        <f t="shared" ca="1" si="1"/>
        <v>245</v>
      </c>
      <c r="H20" s="25">
        <f t="shared" ca="1" si="2"/>
        <v>20.488005215123859</v>
      </c>
    </row>
    <row r="21" spans="1:8">
      <c r="A21" s="21" t="s">
        <v>70</v>
      </c>
      <c r="B21" s="21" t="s">
        <v>69</v>
      </c>
      <c r="C21" s="24" t="s">
        <v>71</v>
      </c>
      <c r="D21" s="21" t="s">
        <v>72</v>
      </c>
      <c r="E21" s="23">
        <v>38474</v>
      </c>
      <c r="F21" s="25">
        <f t="shared" ca="1" si="0"/>
        <v>20</v>
      </c>
      <c r="G21" s="25">
        <f t="shared" ca="1" si="1"/>
        <v>246</v>
      </c>
      <c r="H21" s="25">
        <f t="shared" ca="1" si="2"/>
        <v>20.504432855280314</v>
      </c>
    </row>
    <row r="22" spans="1:8">
      <c r="A22" s="21" t="s">
        <v>26</v>
      </c>
      <c r="B22" s="21" t="s">
        <v>120</v>
      </c>
      <c r="C22" s="24" t="s">
        <v>71</v>
      </c>
      <c r="D22" s="21" t="s">
        <v>112</v>
      </c>
      <c r="E22" s="23">
        <v>34076</v>
      </c>
      <c r="F22" s="25">
        <f t="shared" ca="1" si="0"/>
        <v>32</v>
      </c>
      <c r="G22" s="25">
        <f t="shared" ca="1" si="1"/>
        <v>390</v>
      </c>
      <c r="H22" s="25">
        <f t="shared" ca="1" si="2"/>
        <v>32.545507342570311</v>
      </c>
    </row>
    <row r="23" spans="1:8">
      <c r="A23" s="21" t="s">
        <v>92</v>
      </c>
      <c r="B23" s="21" t="s">
        <v>91</v>
      </c>
      <c r="C23" s="24" t="s">
        <v>78</v>
      </c>
      <c r="D23" s="21" t="s">
        <v>93</v>
      </c>
      <c r="E23" s="23">
        <v>35185</v>
      </c>
      <c r="F23" s="25">
        <f t="shared" ca="1" si="0"/>
        <v>29</v>
      </c>
      <c r="G23" s="25">
        <f t="shared" ca="1" si="1"/>
        <v>354</v>
      </c>
      <c r="H23" s="25">
        <f t="shared" ca="1" si="2"/>
        <v>29.507209344770946</v>
      </c>
    </row>
    <row r="24" spans="1:8">
      <c r="A24" s="21" t="s">
        <v>77</v>
      </c>
      <c r="B24" s="21" t="s">
        <v>102</v>
      </c>
      <c r="C24" s="24" t="s">
        <v>71</v>
      </c>
      <c r="D24" s="21" t="s">
        <v>79</v>
      </c>
      <c r="E24" s="23">
        <v>34497</v>
      </c>
      <c r="F24" s="25">
        <f t="shared" ca="1" si="0"/>
        <v>31</v>
      </c>
      <c r="G24" s="25">
        <f t="shared" ca="1" si="1"/>
        <v>376</v>
      </c>
      <c r="H24" s="25">
        <f t="shared" ca="1" si="2"/>
        <v>31.392197125256672</v>
      </c>
    </row>
    <row r="25" spans="1:8">
      <c r="A25" s="21" t="s">
        <v>77</v>
      </c>
      <c r="B25" s="21" t="s">
        <v>76</v>
      </c>
      <c r="C25" s="24" t="s">
        <v>78</v>
      </c>
      <c r="D25" s="21" t="s">
        <v>79</v>
      </c>
      <c r="E25" s="23">
        <v>37315</v>
      </c>
      <c r="F25" s="25">
        <f t="shared" ca="1" si="0"/>
        <v>23</v>
      </c>
      <c r="G25" s="25">
        <f t="shared" ca="1" si="1"/>
        <v>284</v>
      </c>
      <c r="H25" s="25">
        <f t="shared" ca="1" si="2"/>
        <v>23.676933607118411</v>
      </c>
    </row>
    <row r="26" spans="1:8">
      <c r="A26" s="21" t="s">
        <v>28</v>
      </c>
      <c r="B26" s="21" t="s">
        <v>105</v>
      </c>
      <c r="C26" s="24" t="s">
        <v>71</v>
      </c>
      <c r="D26" s="21" t="s">
        <v>79</v>
      </c>
      <c r="E26" s="23">
        <v>33668</v>
      </c>
      <c r="F26" s="25">
        <f t="shared" ca="1" si="0"/>
        <v>33</v>
      </c>
      <c r="G26" s="25">
        <f t="shared" ca="1" si="1"/>
        <v>403</v>
      </c>
      <c r="H26" s="25">
        <f t="shared" ca="1" si="2"/>
        <v>33.660520170706178</v>
      </c>
    </row>
    <row r="29" spans="1:8" ht="15" thickBot="1"/>
    <row r="30" spans="1:8" ht="15.5">
      <c r="F30" s="16" t="s">
        <v>134</v>
      </c>
      <c r="G30" s="11"/>
      <c r="H30" s="12"/>
    </row>
    <row r="31" spans="1:8" ht="15.5">
      <c r="F31" s="17" t="s">
        <v>135</v>
      </c>
      <c r="G31" s="18"/>
      <c r="H31" s="19"/>
    </row>
    <row r="32" spans="1:8" ht="15.5">
      <c r="F32" s="17" t="s">
        <v>136</v>
      </c>
      <c r="G32" s="18"/>
      <c r="H32" s="19"/>
    </row>
    <row r="33" spans="6:8" ht="16" thickBot="1">
      <c r="F33" s="13"/>
      <c r="G33" s="14"/>
      <c r="H33" s="15"/>
    </row>
  </sheetData>
  <sortState xmlns:xlrd2="http://schemas.microsoft.com/office/spreadsheetml/2017/richdata2" ref="A2:H26">
    <sortCondition ref="A2:A26"/>
    <sortCondition ref="B2:B26"/>
  </sortState>
  <pageMargins left="0.7" right="0.7" top="0.78740157499999996" bottom="0.78740157499999996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Arbeitszeit</vt:lpstr>
      <vt:lpstr>Aufenthalt</vt:lpstr>
      <vt:lpstr>Musiker</vt:lpstr>
    </vt:vector>
  </TitlesOfParts>
  <Manager/>
  <Company>Cluster VI BLD SG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Lippuner Jürg BZSL</dc:creator>
  <cp:keywords/>
  <dc:description/>
  <cp:lastModifiedBy>Lippuner Jürg BZBS</cp:lastModifiedBy>
  <cp:revision/>
  <dcterms:created xsi:type="dcterms:W3CDTF">2018-06-14T12:52:39Z</dcterms:created>
  <dcterms:modified xsi:type="dcterms:W3CDTF">2025-11-02T15:41:46Z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6a8f2b-28e4-44c4-ac01-7357a3a2b9e7_Enabled">
    <vt:lpwstr>true</vt:lpwstr>
  </property>
  <property fmtid="{D5CDD505-2E9C-101B-9397-08002B2CF9AE}" pid="3" name="MSIP_Label_806a8f2b-28e4-44c4-ac01-7357a3a2b9e7_SetDate">
    <vt:lpwstr>2025-11-02T15:39:17Z</vt:lpwstr>
  </property>
  <property fmtid="{D5CDD505-2E9C-101B-9397-08002B2CF9AE}" pid="4" name="MSIP_Label_806a8f2b-28e4-44c4-ac01-7357a3a2b9e7_Method">
    <vt:lpwstr>Standard</vt:lpwstr>
  </property>
  <property fmtid="{D5CDD505-2E9C-101B-9397-08002B2CF9AE}" pid="5" name="MSIP_Label_806a8f2b-28e4-44c4-ac01-7357a3a2b9e7_Name">
    <vt:lpwstr>intern</vt:lpwstr>
  </property>
  <property fmtid="{D5CDD505-2E9C-101B-9397-08002B2CF9AE}" pid="6" name="MSIP_Label_806a8f2b-28e4-44c4-ac01-7357a3a2b9e7_SiteId">
    <vt:lpwstr>5daf41bd-338c-4311-b1b0-e1299889c34b</vt:lpwstr>
  </property>
  <property fmtid="{D5CDD505-2E9C-101B-9397-08002B2CF9AE}" pid="7" name="MSIP_Label_806a8f2b-28e4-44c4-ac01-7357a3a2b9e7_ActionId">
    <vt:lpwstr>f34dc9e9-97db-41b8-9583-65f9fb2dae46</vt:lpwstr>
  </property>
  <property fmtid="{D5CDD505-2E9C-101B-9397-08002B2CF9AE}" pid="8" name="MSIP_Label_806a8f2b-28e4-44c4-ac01-7357a3a2b9e7_ContentBits">
    <vt:lpwstr>0</vt:lpwstr>
  </property>
  <property fmtid="{D5CDD505-2E9C-101B-9397-08002B2CF9AE}" pid="9" name="MSIP_Label_806a8f2b-28e4-44c4-ac01-7357a3a2b9e7_Tag">
    <vt:lpwstr>10, 3, 0, 1</vt:lpwstr>
  </property>
</Properties>
</file>