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BCF78B1A-4D48-415F-BEDF-EEE64D7B287D}" xr6:coauthVersionLast="47" xr6:coauthVersionMax="47" xr10:uidLastSave="{00000000-0000-0000-0000-000000000000}"/>
  <bookViews>
    <workbookView xWindow="-120" yWindow="-120" windowWidth="29040" windowHeight="15720" xr2:uid="{BDF03DF7-20EE-47C5-9FD0-A2757C80EAF4}"/>
  </bookViews>
  <sheets>
    <sheet name="Übersicht" sheetId="17" r:id="rId1"/>
    <sheet name="Runden1" sheetId="7" r:id="rId2"/>
    <sheet name="Runden2" sheetId="8" r:id="rId3"/>
    <sheet name="Seitenlayout1" sheetId="9" r:id="rId4"/>
    <sheet name="Zeit1" sheetId="15" r:id="rId5"/>
    <sheet name="Zeit2" sheetId="16" r:id="rId6"/>
    <sheet name="Prozentrechnen" sheetId="6" r:id="rId7"/>
    <sheet name="Formatieren1" sheetId="10" r:id="rId8"/>
    <sheet name="Formatieren2" sheetId="5" r:id="rId9"/>
    <sheet name="Pivot" sheetId="11" state="hidden" r:id="rId10"/>
  </sheets>
  <definedNames>
    <definedName name="Alter">#REF!</definedName>
    <definedName name="_xlnm.Print_Area" localSheetId="3">Seitenlayout1!$A$8:$M$66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7" i="8" l="1"/>
  <c r="G107" i="8"/>
  <c r="C114" i="10"/>
  <c r="C112" i="10"/>
  <c r="G110" i="10"/>
  <c r="F110" i="10"/>
  <c r="G109" i="10"/>
  <c r="F109" i="10"/>
  <c r="G108" i="10"/>
  <c r="F108" i="10"/>
  <c r="G107" i="10"/>
  <c r="F107" i="10"/>
  <c r="G106" i="10"/>
  <c r="F106" i="10"/>
  <c r="I112" i="6"/>
  <c r="I110" i="6"/>
  <c r="I111" i="6"/>
  <c r="I113" i="6"/>
  <c r="I109" i="6"/>
  <c r="I108" i="6"/>
  <c r="C108" i="7"/>
  <c r="C109" i="7"/>
  <c r="C110" i="7"/>
  <c r="C111" i="7"/>
  <c r="C112" i="7"/>
  <c r="C113" i="7"/>
  <c r="C114" i="7"/>
  <c r="C115" i="7"/>
  <c r="C116" i="7"/>
  <c r="C117" i="7"/>
  <c r="C118" i="7"/>
  <c r="C119" i="7"/>
  <c r="C107" i="7"/>
  <c r="E107" i="15"/>
  <c r="C149" i="15"/>
  <c r="C148" i="15"/>
  <c r="C147" i="15"/>
  <c r="C145" i="15"/>
  <c r="C144" i="15"/>
  <c r="C143" i="15"/>
  <c r="E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17" i="15"/>
  <c r="E113" i="15"/>
  <c r="E100" i="15"/>
  <c r="G117" i="15"/>
  <c r="K113" i="6"/>
  <c r="D120" i="7"/>
  <c r="C117" i="15"/>
  <c r="E107" i="7"/>
  <c r="K111" i="6"/>
  <c r="K108" i="6"/>
  <c r="G107" i="15"/>
  <c r="E144" i="15"/>
  <c r="K106" i="6"/>
  <c r="E147" i="15"/>
  <c r="H131" i="16"/>
  <c r="E143" i="15"/>
  <c r="H130" i="16"/>
  <c r="K109" i="6"/>
  <c r="T107" i="6"/>
  <c r="G113" i="15"/>
  <c r="K107" i="6"/>
  <c r="K110" i="6"/>
  <c r="G100" i="15"/>
  <c r="E145" i="15"/>
  <c r="E148" i="15"/>
  <c r="K112" i="6"/>
  <c r="H105" i="6"/>
  <c r="H106" i="16"/>
  <c r="E149" i="15"/>
  <c r="K107" i="8"/>
  <c r="I107" i="8"/>
  <c r="G114" i="10" l="1"/>
  <c r="F112" i="10"/>
  <c r="G112" i="10"/>
  <c r="C116" i="10" s="1"/>
  <c r="F114" i="10"/>
  <c r="G9" i="10"/>
  <c r="G10" i="10"/>
  <c r="G11" i="10"/>
  <c r="G12" i="10"/>
  <c r="G8" i="10"/>
  <c r="F9" i="10"/>
  <c r="F10" i="10"/>
  <c r="F11" i="10"/>
  <c r="F12" i="10"/>
  <c r="F8" i="10"/>
  <c r="F16" i="10" s="1"/>
  <c r="C16" i="10"/>
  <c r="C14" i="10"/>
  <c r="P107" i="6"/>
  <c r="Q107" i="6"/>
  <c r="R107" i="6"/>
  <c r="P108" i="6"/>
  <c r="Q108" i="6"/>
  <c r="R108" i="6"/>
  <c r="P109" i="6"/>
  <c r="Q109" i="6"/>
  <c r="R109" i="6"/>
  <c r="P110" i="6"/>
  <c r="Q110" i="6"/>
  <c r="R110" i="6"/>
  <c r="P111" i="6"/>
  <c r="Q111" i="6"/>
  <c r="R111" i="6"/>
  <c r="P112" i="6"/>
  <c r="Q112" i="6"/>
  <c r="R112" i="6"/>
  <c r="P113" i="6"/>
  <c r="Q113" i="6"/>
  <c r="R113" i="6"/>
  <c r="P114" i="6"/>
  <c r="Q114" i="6"/>
  <c r="R114" i="6"/>
  <c r="P115" i="6"/>
  <c r="Q115" i="6"/>
  <c r="R115" i="6"/>
  <c r="P116" i="6"/>
  <c r="Q116" i="6"/>
  <c r="R116" i="6"/>
  <c r="P117" i="6"/>
  <c r="Q117" i="6"/>
  <c r="R117" i="6"/>
  <c r="P118" i="6"/>
  <c r="Q118" i="6"/>
  <c r="R118" i="6"/>
  <c r="P119" i="6"/>
  <c r="Q119" i="6"/>
  <c r="R119" i="6"/>
  <c r="P120" i="6"/>
  <c r="Q120" i="6"/>
  <c r="R120" i="6"/>
  <c r="P121" i="6"/>
  <c r="Q121" i="6"/>
  <c r="R121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07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05" i="6"/>
  <c r="B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G16" i="10" l="1"/>
  <c r="F14" i="10"/>
  <c r="G14" i="10"/>
  <c r="C18" i="10" s="1"/>
  <c r="F118" i="6"/>
  <c r="F114" i="6"/>
  <c r="F110" i="6"/>
  <c r="F106" i="6"/>
  <c r="I107" i="6"/>
  <c r="F117" i="6"/>
  <c r="F113" i="6"/>
  <c r="F109" i="6"/>
  <c r="I106" i="6"/>
  <c r="F105" i="6"/>
  <c r="F116" i="6"/>
  <c r="F112" i="6"/>
  <c r="F108" i="6"/>
  <c r="F111" i="6"/>
  <c r="F119" i="6"/>
  <c r="F115" i="6"/>
  <c r="F107" i="6"/>
  <c r="F130" i="16"/>
  <c r="F131" i="16" s="1"/>
  <c r="E126" i="8"/>
  <c r="G126" i="8" s="1"/>
  <c r="E125" i="8"/>
  <c r="G125" i="8" s="1"/>
  <c r="E124" i="8"/>
  <c r="G124" i="8" s="1"/>
  <c r="E123" i="8"/>
  <c r="G123" i="8" s="1"/>
  <c r="E122" i="8"/>
  <c r="G122" i="8" s="1"/>
  <c r="E121" i="8"/>
  <c r="G121" i="8" s="1"/>
  <c r="E120" i="8"/>
  <c r="G120" i="8" s="1"/>
  <c r="E119" i="8"/>
  <c r="G119" i="8" s="1"/>
  <c r="E118" i="8"/>
  <c r="G118" i="8" s="1"/>
  <c r="E117" i="8"/>
  <c r="G117" i="8" s="1"/>
  <c r="E116" i="8"/>
  <c r="G116" i="8" s="1"/>
  <c r="E115" i="8"/>
  <c r="G115" i="8" s="1"/>
  <c r="E114" i="8"/>
  <c r="G114" i="8" s="1"/>
  <c r="E113" i="8"/>
  <c r="G113" i="8" s="1"/>
  <c r="E112" i="8"/>
  <c r="G112" i="8" s="1"/>
  <c r="E111" i="8"/>
  <c r="G111" i="8" s="1"/>
  <c r="E110" i="8"/>
  <c r="G110" i="8" s="1"/>
  <c r="E109" i="8"/>
  <c r="G109" i="8" s="1"/>
  <c r="E108" i="8"/>
  <c r="G108" i="8" s="1"/>
  <c r="B120" i="7"/>
</calcChain>
</file>

<file path=xl/sharedStrings.xml><?xml version="1.0" encoding="utf-8"?>
<sst xmlns="http://schemas.openxmlformats.org/spreadsheetml/2006/main" count="1854" uniqueCount="501">
  <si>
    <t>Verkaufsstatistik</t>
  </si>
  <si>
    <t>Verkäufer</t>
  </si>
  <si>
    <t>Umsatz pro Jahr</t>
  </si>
  <si>
    <t>Umsatz pro Monat</t>
  </si>
  <si>
    <t>Matt</t>
  </si>
  <si>
    <t>Nägele</t>
  </si>
  <si>
    <t>Lampert</t>
  </si>
  <si>
    <t>Marxer</t>
  </si>
  <si>
    <t>Schuler</t>
  </si>
  <si>
    <t>Frick</t>
  </si>
  <si>
    <t>Hasler</t>
  </si>
  <si>
    <t>Malin</t>
  </si>
  <si>
    <t>Ospelt</t>
  </si>
  <si>
    <t>Schäpper</t>
  </si>
  <si>
    <t>Sele</t>
  </si>
  <si>
    <t>Bühler</t>
  </si>
  <si>
    <t>Nutt</t>
  </si>
  <si>
    <t>Aufgabe 1:</t>
  </si>
  <si>
    <t>Errechnen Sie in Spalte C den Umsatz pro Monat auf 5 Rappen gerundet.</t>
  </si>
  <si>
    <t>Zeigen Sie 
jeweils
2 Dezimalen an</t>
  </si>
  <si>
    <t>Aufgabe 2:</t>
  </si>
  <si>
    <t>Errechnen Sie in Zelle B17 den Umsatz pro Jahr auf ganze 1000er gerundet.</t>
  </si>
  <si>
    <t>Vermietung Gewerbehalle</t>
  </si>
  <si>
    <t>Preise:</t>
  </si>
  <si>
    <t>m2-Preis</t>
  </si>
  <si>
    <t>Elektro</t>
  </si>
  <si>
    <t>Platz</t>
  </si>
  <si>
    <t>Name</t>
  </si>
  <si>
    <t>Grundmiete</t>
  </si>
  <si>
    <t>C 01</t>
  </si>
  <si>
    <t>Berger Fridolin</t>
  </si>
  <si>
    <t>C 02</t>
  </si>
  <si>
    <t>Gasparini &amp; Co.</t>
  </si>
  <si>
    <t>C 03</t>
  </si>
  <si>
    <t>Herbart AG</t>
  </si>
  <si>
    <t>C 04</t>
  </si>
  <si>
    <t>Leibundgut GmbH</t>
  </si>
  <si>
    <t>C 05</t>
  </si>
  <si>
    <t>Wirz AG</t>
  </si>
  <si>
    <t>C 06</t>
  </si>
  <si>
    <t>Tschopp Hans</t>
  </si>
  <si>
    <t>C 07</t>
  </si>
  <si>
    <t>Freuler Reto</t>
  </si>
  <si>
    <t>C 08</t>
  </si>
  <si>
    <t>Jost Heidi</t>
  </si>
  <si>
    <t>C 09</t>
  </si>
  <si>
    <t>Ceberini &amp; Cie.</t>
  </si>
  <si>
    <t>C 10</t>
  </si>
  <si>
    <t>Rudin &amp; Partner</t>
  </si>
  <si>
    <t>C 11</t>
  </si>
  <si>
    <t>C 12</t>
  </si>
  <si>
    <t>Huber E. und K.</t>
  </si>
  <si>
    <t>C 13</t>
  </si>
  <si>
    <t>Algeust Ruth</t>
  </si>
  <si>
    <t>C 14</t>
  </si>
  <si>
    <t>Dillier Sabine</t>
  </si>
  <si>
    <t>C 15</t>
  </si>
  <si>
    <t>Heinzer AG</t>
  </si>
  <si>
    <t>C 16</t>
  </si>
  <si>
    <t>C 17</t>
  </si>
  <si>
    <t>Knopfer &amp; Maag</t>
  </si>
  <si>
    <t>C 18</t>
  </si>
  <si>
    <t>Niederberger AG</t>
  </si>
  <si>
    <t>C 19</t>
  </si>
  <si>
    <t>Quillier Jeannot</t>
  </si>
  <si>
    <t>C 20</t>
  </si>
  <si>
    <t>Sautter Paul</t>
  </si>
  <si>
    <t>WeinNr</t>
  </si>
  <si>
    <t>Bezeichnung</t>
  </si>
  <si>
    <t>Jahr</t>
  </si>
  <si>
    <t>Flasche</t>
  </si>
  <si>
    <t>Preis</t>
  </si>
  <si>
    <t>Farbe</t>
  </si>
  <si>
    <t>Reife von</t>
  </si>
  <si>
    <t>Reife bis</t>
  </si>
  <si>
    <t>Traubensorte</t>
  </si>
  <si>
    <t>Region</t>
  </si>
  <si>
    <t>Land</t>
  </si>
  <si>
    <t>Bestand</t>
  </si>
  <si>
    <t>Lagerkeller</t>
  </si>
  <si>
    <t>Estancia</t>
  </si>
  <si>
    <t>rot</t>
  </si>
  <si>
    <t>Cabernet Sauvignon (Cab S)</t>
  </si>
  <si>
    <t>Alexander Valley</t>
  </si>
  <si>
    <t>USA</t>
  </si>
  <si>
    <t>Estancia Meritage</t>
  </si>
  <si>
    <t>Groth</t>
  </si>
  <si>
    <t>Nappa Valley</t>
  </si>
  <si>
    <t>Trefethen</t>
  </si>
  <si>
    <t>weiss</t>
  </si>
  <si>
    <t>Chardonnay (Chard)</t>
  </si>
  <si>
    <t>Jeninser Blauburgunder, Mariafeld</t>
  </si>
  <si>
    <t>Pinot Noir (Pinot N)</t>
  </si>
  <si>
    <t>Herrschaft</t>
  </si>
  <si>
    <t>Schweiz</t>
  </si>
  <si>
    <t>Les Fiefs de la Câtie</t>
  </si>
  <si>
    <t>dessert</t>
  </si>
  <si>
    <t>Sauvignon Blanc (Sauv Bl)</t>
  </si>
  <si>
    <t>Sauternes</t>
  </si>
  <si>
    <t>Frankreich</t>
  </si>
  <si>
    <t>Ronco del Gnemiz, Verduzzo Friulano</t>
  </si>
  <si>
    <t>Unbekannt</t>
  </si>
  <si>
    <t>Friaul</t>
  </si>
  <si>
    <t>Italien</t>
  </si>
  <si>
    <t>Burgenland, Eiswein</t>
  </si>
  <si>
    <t>Burgenland</t>
  </si>
  <si>
    <t>Österreich</t>
  </si>
  <si>
    <t>Heuriger, Dom. Kaisergarten</t>
  </si>
  <si>
    <t>Churer Pinot Gris, G.B.v.T.</t>
  </si>
  <si>
    <t>Pinot Gris (Pinot G)</t>
  </si>
  <si>
    <t>Cave de la Crausaz, Féchy</t>
  </si>
  <si>
    <t>Chasselas</t>
  </si>
  <si>
    <t>Westschweiz</t>
  </si>
  <si>
    <t>Jeninser Gewürztraminer, G.B.v.T.</t>
  </si>
  <si>
    <t>Gewürztraminer (auch Traminer) (Gewürz)</t>
  </si>
  <si>
    <t>Jeninser Pinot Gris, G.B.v.T.</t>
  </si>
  <si>
    <t>Jeninser Tscharnergut,Magnum</t>
  </si>
  <si>
    <t>Jeninser Tscharnergut</t>
  </si>
  <si>
    <t>Gamay, Cave des 3 Clos</t>
  </si>
  <si>
    <t>Gamay</t>
  </si>
  <si>
    <t>Maienfelder Pinot Blanc, Brisig</t>
  </si>
  <si>
    <t>Pinot Blanc (Pinot Bl)</t>
  </si>
  <si>
    <t>Hermitage de Dioly</t>
  </si>
  <si>
    <t>Wallis</t>
  </si>
  <si>
    <t>Don Pascual</t>
  </si>
  <si>
    <t>Mix: Cab/Merlot/Malbec</t>
  </si>
  <si>
    <t>Navarra</t>
  </si>
  <si>
    <t>England</t>
  </si>
  <si>
    <t>Vina Arcadia, Cab. Sauvignon</t>
  </si>
  <si>
    <t>Vallformosa, Riserva</t>
  </si>
  <si>
    <t>Penedès</t>
  </si>
  <si>
    <t>AGE Selecto</t>
  </si>
  <si>
    <t>Rioja</t>
  </si>
  <si>
    <t>Enrique Forner</t>
  </si>
  <si>
    <t>Rioja, Gran Reserva</t>
  </si>
  <si>
    <t>Rioja, Vina Vial</t>
  </si>
  <si>
    <t>Rioja, Vina Vial, Magnum</t>
  </si>
  <si>
    <t>Ygay, Marques de Murrieta</t>
  </si>
  <si>
    <t>Dom de Contes, Cabernet</t>
  </si>
  <si>
    <t>Mix: Diverse</t>
  </si>
  <si>
    <t>Languedoc</t>
  </si>
  <si>
    <t>Brouilly, Ch. des Tours</t>
  </si>
  <si>
    <t>Beaujolais</t>
  </si>
  <si>
    <t>Beaune, 1er Cru Les Grèves</t>
  </si>
  <si>
    <t>Côtes de Beaune</t>
  </si>
  <si>
    <t>Bourgogne, Lionel Bruck</t>
  </si>
  <si>
    <t>Chablis, Jaboullet Vercherre</t>
  </si>
  <si>
    <t>Chambolle Musigny</t>
  </si>
  <si>
    <t>Côtes de Nuits</t>
  </si>
  <si>
    <t>Le Chardonnay de Ropiteau</t>
  </si>
  <si>
    <t>Le Meursault de Ropiteau</t>
  </si>
  <si>
    <t>Meursault, Jaboullet Vercherre</t>
  </si>
  <si>
    <t>Meursault les Chevalières Monier</t>
  </si>
  <si>
    <t>Pouilly Fuissé, Clos Reissier</t>
  </si>
  <si>
    <t>Dom Hautes Cornières, Santenay</t>
  </si>
  <si>
    <t>Estancia, Sauvignon blanc</t>
  </si>
  <si>
    <t>Wirra Wirra, Church Block</t>
  </si>
  <si>
    <t>Barossa Tal</t>
  </si>
  <si>
    <t>Australien</t>
  </si>
  <si>
    <t>Terra Rosa</t>
  </si>
  <si>
    <t>Domaine de Balazut</t>
  </si>
  <si>
    <t>Côtes du Rhône</t>
  </si>
  <si>
    <t>La Vigneronne</t>
  </si>
  <si>
    <t>Grenache (alias Garnacha, Alicante, Cannonau)</t>
  </si>
  <si>
    <t>Ch. St. Didier Parnac</t>
  </si>
  <si>
    <t>Cahors</t>
  </si>
  <si>
    <t>Les Côtes d'Olt</t>
  </si>
  <si>
    <t>Vieux Télégraphe</t>
  </si>
  <si>
    <t>Jean Marie Vallaye, Réserve,Magnum</t>
  </si>
  <si>
    <t>Ch. du Carillon</t>
  </si>
  <si>
    <t>Fronsac</t>
  </si>
  <si>
    <t>Ch. St. Hilaire</t>
  </si>
  <si>
    <t>Graves</t>
  </si>
  <si>
    <t>Ch. La Tour du Miraille</t>
  </si>
  <si>
    <t>Haut-Médoc</t>
  </si>
  <si>
    <t>Dom. des Contes</t>
  </si>
  <si>
    <t>Dom. du Mont Vallou</t>
  </si>
  <si>
    <t>Tagesdatum und Zeit</t>
  </si>
  <si>
    <t>Addieren Sie zum obigen Wert 3 Tage, 5 Stunden und 45 Minuten</t>
  </si>
  <si>
    <t>Zeit 1</t>
  </si>
  <si>
    <t>Zeit 2</t>
  </si>
  <si>
    <t xml:space="preserve">Zeit 3 </t>
  </si>
  <si>
    <t>Total-Zeit</t>
  </si>
  <si>
    <t>Stunden</t>
  </si>
  <si>
    <t>Kosten pro Std.</t>
  </si>
  <si>
    <t>Arbeitstage</t>
  </si>
  <si>
    <t>Morgen</t>
  </si>
  <si>
    <t>Nachmittag</t>
  </si>
  <si>
    <t>von</t>
  </si>
  <si>
    <t>bis</t>
  </si>
  <si>
    <t>Stundenansatz</t>
  </si>
  <si>
    <t>Bruttolohn</t>
  </si>
  <si>
    <t>Stundenlohn-Berechnung</t>
  </si>
  <si>
    <t>Fester Stundenlohn:</t>
  </si>
  <si>
    <t>Vorname</t>
  </si>
  <si>
    <t>Anwesenheit in Stunden</t>
  </si>
  <si>
    <t>Prozentualer 
Anteil am 
Gesamtlohn</t>
  </si>
  <si>
    <t>Lohnstufe 1</t>
  </si>
  <si>
    <t>Lohnstufe 2</t>
  </si>
  <si>
    <t>Lohnstufe 3</t>
  </si>
  <si>
    <t>Lohnstufe 4</t>
  </si>
  <si>
    <t>Weber</t>
  </si>
  <si>
    <t>Bettina</t>
  </si>
  <si>
    <t>Kuntz</t>
  </si>
  <si>
    <t>Eva</t>
  </si>
  <si>
    <t>Thomann</t>
  </si>
  <si>
    <t>Berta</t>
  </si>
  <si>
    <t>Gründel</t>
  </si>
  <si>
    <t>Georg</t>
  </si>
  <si>
    <t>Klein</t>
  </si>
  <si>
    <t>Petra</t>
  </si>
  <si>
    <t>Wessing</t>
  </si>
  <si>
    <t>Ute</t>
  </si>
  <si>
    <t>Binsen</t>
  </si>
  <si>
    <t>Helena</t>
  </si>
  <si>
    <t>Hark</t>
  </si>
  <si>
    <t>Lisa</t>
  </si>
  <si>
    <t>Pfaff</t>
  </si>
  <si>
    <t>Karl</t>
  </si>
  <si>
    <t>Heinicke</t>
  </si>
  <si>
    <t>Michaela</t>
  </si>
  <si>
    <t>Muscheid</t>
  </si>
  <si>
    <t>Eberhard</t>
  </si>
  <si>
    <t>Braun</t>
  </si>
  <si>
    <t>Thomas</t>
  </si>
  <si>
    <t>Mößner</t>
  </si>
  <si>
    <t>Gerhard</t>
  </si>
  <si>
    <t>Maurer</t>
  </si>
  <si>
    <t>Hanna</t>
  </si>
  <si>
    <t>Seeler</t>
  </si>
  <si>
    <t>Klara</t>
  </si>
  <si>
    <t>Vergütung</t>
  </si>
  <si>
    <t>Getränkelager</t>
  </si>
  <si>
    <t>Getränk</t>
  </si>
  <si>
    <t>Anzahl Flaschen</t>
  </si>
  <si>
    <t>Einstandspreis</t>
  </si>
  <si>
    <t>Verkaufspreis</t>
  </si>
  <si>
    <t>Wert zu Einstandspreis</t>
  </si>
  <si>
    <t>Wert zu Verkaufspreis</t>
  </si>
  <si>
    <t>Coca Cola</t>
  </si>
  <si>
    <t>Sprite</t>
  </si>
  <si>
    <t>Valser-Wasser</t>
  </si>
  <si>
    <t>Hopfenperle</t>
  </si>
  <si>
    <t>Red-Bull</t>
  </si>
  <si>
    <t>Total</t>
  </si>
  <si>
    <t>Durchschnitt</t>
  </si>
  <si>
    <t xml:space="preserve">Gesamtgewinn </t>
  </si>
  <si>
    <t>Monatliche Durchschnittstemperaturen in LOCARNO-MONTI, ab 1980</t>
  </si>
  <si>
    <t>(in Celsius)</t>
  </si>
  <si>
    <t>Quelle: MeteoSchweiz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</si>
  <si>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</si>
  <si>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</si>
  <si>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</si>
  <si>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</si>
  <si>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</si>
  <si>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</si>
  <si>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</si>
  <si>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</si>
  <si>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</si>
  <si>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</si>
  <si>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</si>
  <si>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</si>
  <si>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Lösen Sie die folgenden 4 Aufgaben mit Pivot-Tabellen</t>
  </si>
  <si>
    <r>
      <t>01)</t>
    </r>
    <r>
      <rPr>
        <sz val="7"/>
        <rFont val="Times New Roman"/>
        <family val="1"/>
      </rPr>
      <t xml:space="preserve">      </t>
    </r>
    <r>
      <rPr>
        <sz val="11"/>
        <rFont val="Arial"/>
        <family val="2"/>
      </rPr>
      <t>In welchem Lagerkeller hat es am meisten Rotweine?</t>
    </r>
  </si>
  <si>
    <t>[a]</t>
  </si>
  <si>
    <t>[b]</t>
  </si>
  <si>
    <t>[c]</t>
  </si>
  <si>
    <t>[d]</t>
  </si>
  <si>
    <t>nichts zutreffend</t>
  </si>
  <si>
    <r>
      <t>02)</t>
    </r>
    <r>
      <rPr>
        <sz val="7"/>
        <rFont val="Times New Roman"/>
        <family val="1"/>
      </rPr>
      <t xml:space="preserve">      </t>
    </r>
    <r>
      <rPr>
        <sz val="11"/>
        <rFont val="Arial"/>
        <family val="2"/>
      </rPr>
      <t>Von welchem Jahrgang hat es am meisten Flaschen am Lager?</t>
    </r>
  </si>
  <si>
    <r>
      <t>03)</t>
    </r>
    <r>
      <rPr>
        <sz val="7"/>
        <rFont val="Times New Roman"/>
        <family val="1"/>
      </rPr>
      <t xml:space="preserve">      </t>
    </r>
    <r>
      <rPr>
        <sz val="11"/>
        <rFont val="Arial"/>
        <family val="2"/>
      </rPr>
      <t>Von welchem Land sind 213 Rotweinflaschen am Lager?</t>
    </r>
  </si>
  <si>
    <t>Spanien</t>
  </si>
  <si>
    <r>
      <t>04)</t>
    </r>
    <r>
      <rPr>
        <sz val="7"/>
        <rFont val="Times New Roman"/>
        <family val="1"/>
      </rPr>
      <t xml:space="preserve">      </t>
    </r>
    <r>
      <rPr>
        <sz val="11"/>
        <rFont val="Arial"/>
        <family val="2"/>
      </rPr>
      <t>Von welcher Flaschenart hat es 82 Stück am Lager?</t>
    </r>
  </si>
  <si>
    <t>Jahrgang</t>
  </si>
  <si>
    <t>Flaschenart</t>
  </si>
  <si>
    <t>Don Samuel</t>
  </si>
  <si>
    <t>Mendoza</t>
  </si>
  <si>
    <t>Argentinien</t>
  </si>
  <si>
    <t>La Barrica, Malbec</t>
  </si>
  <si>
    <t>Malbec (alias Cot)</t>
  </si>
  <si>
    <t>Trapiche</t>
  </si>
  <si>
    <t>La Barrica, Cabernet Sauvignon</t>
  </si>
  <si>
    <t>Cabernet Shiraz, BIN 389</t>
  </si>
  <si>
    <t>Orlando, Cabernet Sauvignon</t>
  </si>
  <si>
    <t>Caliterra Maipo, Cabernet Sauvignon</t>
  </si>
  <si>
    <t>Chile</t>
  </si>
  <si>
    <t>Santa Rita, M.R., Cabernet Sauvignon</t>
  </si>
  <si>
    <t>Santa Rita, Res., Cabernet Sauvignon</t>
  </si>
  <si>
    <t>Vall Formosa, Riserva</t>
  </si>
  <si>
    <t>Tempranillo</t>
  </si>
  <si>
    <t>Freixenet</t>
  </si>
  <si>
    <t>schaum</t>
  </si>
  <si>
    <t>Jean Leon, Chardonnay</t>
  </si>
  <si>
    <t>Ch. La Coulerette</t>
  </si>
  <si>
    <t>rosé</t>
  </si>
  <si>
    <t>Côtes de Provence</t>
  </si>
  <si>
    <t>Mas de Rey, Caladoc</t>
  </si>
  <si>
    <t>Ch. Mouton Rothschild</t>
  </si>
  <si>
    <t>Pauillac</t>
  </si>
  <si>
    <t>Ch. Pavie</t>
  </si>
  <si>
    <t>St. Emilion</t>
  </si>
  <si>
    <t>Savigny les Beaune</t>
  </si>
  <si>
    <t>Ch. de Viaud</t>
  </si>
  <si>
    <t>Pomerol</t>
  </si>
  <si>
    <t>Ch. Longueville</t>
  </si>
  <si>
    <t>Ch. Pontet Canet</t>
  </si>
  <si>
    <t>Ch. L'Enclos</t>
  </si>
  <si>
    <t>Ch. Grand Corbin d'Espagne</t>
  </si>
  <si>
    <t>Ch. Lafon Rochet</t>
  </si>
  <si>
    <t>St. Estèphe</t>
  </si>
  <si>
    <t>Ch. Lagrange</t>
  </si>
  <si>
    <t>St. Julien</t>
  </si>
  <si>
    <t>Ch. Pavie Macquin</t>
  </si>
  <si>
    <t>Ch. D'Issan</t>
  </si>
  <si>
    <t>Margaux</t>
  </si>
  <si>
    <t>Ch. Canon la Gafflière</t>
  </si>
  <si>
    <t>Ch. Dauzac</t>
  </si>
  <si>
    <t>Clos des Papes</t>
  </si>
  <si>
    <t>Ch. Troplong Mondot</t>
  </si>
  <si>
    <t>Dom. de Baban</t>
  </si>
  <si>
    <t>Ch. Canon La Gafflière</t>
  </si>
  <si>
    <t>Ch. Boyd Cantenac</t>
  </si>
  <si>
    <t>Ch. Nenin</t>
  </si>
  <si>
    <t>Ch. Montrose</t>
  </si>
  <si>
    <t>Morey St. Denis</t>
  </si>
  <si>
    <t>Ch. Yon Figeac</t>
  </si>
  <si>
    <t>Ch. Meyney</t>
  </si>
  <si>
    <t>Mas de Rey, Caladoc, Tête de Cuvée</t>
  </si>
  <si>
    <t>Ch. Lascombes</t>
  </si>
  <si>
    <t>Ch. Gloria</t>
  </si>
  <si>
    <t>Ch. Poujeaux</t>
  </si>
  <si>
    <t>Les Tours</t>
  </si>
  <si>
    <t>Dom. au Jardin</t>
  </si>
  <si>
    <t>Beaujolais, Louis Robin</t>
  </si>
  <si>
    <t>Dom. de Balazut</t>
  </si>
  <si>
    <t>Mas de Gourgonnier</t>
  </si>
  <si>
    <t>Ch. Duvivier, Le Vin des Amis</t>
  </si>
  <si>
    <t>Mix: Cab/Merlot</t>
  </si>
  <si>
    <t>Ch. Bousquette, Cuvée Eléazar</t>
  </si>
  <si>
    <t>Ch. Yquem</t>
  </si>
  <si>
    <t>Sémillon (Sém)</t>
  </si>
  <si>
    <t>Mas de Rey, Chasan, Tête de Cuvée</t>
  </si>
  <si>
    <t>Ch. Thieuley</t>
  </si>
  <si>
    <t>Sancerre, Les Monts Damnés</t>
  </si>
  <si>
    <t>Loire</t>
  </si>
  <si>
    <t>Mas de Rey, Chasan</t>
  </si>
  <si>
    <t>Sancerre, Dom. de Sarry</t>
  </si>
  <si>
    <t>Ch. Bonnet</t>
  </si>
  <si>
    <t>Entre-Deux-Mers</t>
  </si>
  <si>
    <t>Moscato d'Asti, Saracco</t>
  </si>
  <si>
    <t>Muscat (Muskateller) in vielen Varianten</t>
  </si>
  <si>
    <t>Piemont</t>
  </si>
  <si>
    <t>Rosato di Bercchidda</t>
  </si>
  <si>
    <t>Sardinien</t>
  </si>
  <si>
    <t>Flüssige Sonne, Zanolari</t>
  </si>
  <si>
    <t>Trebbiano</t>
  </si>
  <si>
    <t>Veltlin</t>
  </si>
  <si>
    <t>Cossu, Vino Vernacchia</t>
  </si>
  <si>
    <t>Reciotto della  Valpolicella, Amarone</t>
  </si>
  <si>
    <t>Venetien</t>
  </si>
  <si>
    <t>Meraner Küchelberger</t>
  </si>
  <si>
    <t>Südtirol</t>
  </si>
  <si>
    <t>Barolo Brunate, Giuseppe Rinaldi</t>
  </si>
  <si>
    <t>Nebbiolo (auch Spanna und Chiavennasca)</t>
  </si>
  <si>
    <t>Paolo Scavino, Bric del Fiasc</t>
  </si>
  <si>
    <t>Paolo Scavino, Barolo, Riserva</t>
  </si>
  <si>
    <t>Fatt. Gracciano, Nobile di Montepulciano</t>
  </si>
  <si>
    <t>Sangiovese</t>
  </si>
  <si>
    <t>Toskana</t>
  </si>
  <si>
    <t>San Leonardo</t>
  </si>
  <si>
    <t>Trentino</t>
  </si>
  <si>
    <t>Barolo, Bartoldo Mascarello</t>
  </si>
  <si>
    <t>Barolo, Giorgio Scarzello</t>
  </si>
  <si>
    <t>Brunello di M., Col d'Orcia</t>
  </si>
  <si>
    <t>La Selvanella, Chianti Riserva</t>
  </si>
  <si>
    <t>Vigneto Rancia, Chianti Riserva</t>
  </si>
  <si>
    <t>Paolo Scavino, Barolo</t>
  </si>
  <si>
    <t>Sammarco, Castello dei Rampolla</t>
  </si>
  <si>
    <t>Canneto D'Angelo</t>
  </si>
  <si>
    <t>Basilicata</t>
  </si>
  <si>
    <t>Paolo Scavino, Langhe Nebbiolo</t>
  </si>
  <si>
    <t>Roncho del Gnemiz, Rosso</t>
  </si>
  <si>
    <t>Rocche delle Rocche</t>
  </si>
  <si>
    <t>La Prendina Vigneto</t>
  </si>
  <si>
    <t>Lombardei</t>
  </si>
  <si>
    <t>Rocche Costamagna, Barbera d'Alba</t>
  </si>
  <si>
    <t>Barbera</t>
  </si>
  <si>
    <t>Nebbiolo d'Alba, Bruno Giacosa</t>
  </si>
  <si>
    <t>Azelia, Dolcetto d'Alba</t>
  </si>
  <si>
    <t>Dolcetto</t>
  </si>
  <si>
    <t>Stägafässli, Triacca</t>
  </si>
  <si>
    <t>Rosso di Franciacorta, Cavalleri</t>
  </si>
  <si>
    <t>Paolo Scavino, Dolcetto d'Alba</t>
  </si>
  <si>
    <t>Rocche Costamagna, Roccardo</t>
  </si>
  <si>
    <t>Dolcette d'Alba, Santa Rosalia</t>
  </si>
  <si>
    <t>Cavalleri, Franciacorta, pas dosé</t>
  </si>
  <si>
    <t>Bruno Giacosa, Spumante brut</t>
  </si>
  <si>
    <t>Pinot di Pinot, Gancia</t>
  </si>
  <si>
    <t>Franciacorta, Cavalleri</t>
  </si>
  <si>
    <t>I Sistri, Fattoria di Felsina</t>
  </si>
  <si>
    <t>Seradina, Franciacorta, Cavalleri</t>
  </si>
  <si>
    <t>Roncho del Gnemiz, Chardonnay</t>
  </si>
  <si>
    <t>Roero Arneis, Bruno Giacosa</t>
  </si>
  <si>
    <t>Arneis</t>
  </si>
  <si>
    <t>Collio Tocai, Friulano</t>
  </si>
  <si>
    <t>Tokay</t>
  </si>
  <si>
    <t>Vaduzer Beerli</t>
  </si>
  <si>
    <t>Liechtenstein</t>
  </si>
  <si>
    <t>Schaaner Beerli</t>
  </si>
  <si>
    <t>Benderer Beerli</t>
  </si>
  <si>
    <t>Churer Süssdruck, G.B.vT.</t>
  </si>
  <si>
    <t>Jeninser Sprechergut</t>
  </si>
  <si>
    <t>Malanser RxS, Liesch</t>
  </si>
  <si>
    <t>Riesling x Sylvaner</t>
  </si>
  <si>
    <t>Jeninser Pinot Gris, G.B.vT.</t>
  </si>
  <si>
    <t>Dom. du Burignon, St. Saphorin</t>
  </si>
  <si>
    <t>Fläscher RxS, G.B.vT.</t>
  </si>
  <si>
    <t>Cabernet Sauvignon, Vriesenhof</t>
  </si>
  <si>
    <t>Stellenbosch</t>
  </si>
  <si>
    <t>Südafrika</t>
  </si>
  <si>
    <t>Heitz Cellar, Bella Oaks Vineyard</t>
  </si>
  <si>
    <t>Charles Krug</t>
  </si>
  <si>
    <t>Inglenook, Chardonnay</t>
  </si>
  <si>
    <t>Geyser Peak, Chardonnay</t>
  </si>
  <si>
    <t>Sonoma County</t>
  </si>
  <si>
    <t>Berechnen Sie in Spalte C den Umsatz pro Monat auf 5 Rappen gerundet.</t>
  </si>
  <si>
    <t>Berechnen Sie in Zelle B21 den Umsatz pro Jahr auf ganze 1000er gerundet.</t>
  </si>
  <si>
    <t>Es sollen jeweils 2. Dezimalstellen angezeigt und das Format der bearbeiteten Zellen entsprechend angepasst werden …</t>
  </si>
  <si>
    <t>je Elektroanschluss</t>
  </si>
  <si>
    <t>Elektro-
anschlüsse</t>
  </si>
  <si>
    <t>Beim Scrollen nach unten sollen die ersten 8 Zeilen stehen bleiben!</t>
  </si>
  <si>
    <t>Sorgen Sie zusätzlich dafüf, dass Zeile 8 bei einem Ausdruck auf jeder Seite oben angezeigt wird.</t>
  </si>
  <si>
    <t>Erstellen Sie nun eine benutzerdefinierte Fusszeile. Platzieren Sie das Piktogramm mit der Weintraube (zuerst als Grafik speichern auf Desktop) rechtsbündig und das aktuelle Datum linksbündig ausgerichtet.</t>
  </si>
  <si>
    <t>Stellen Sie alle Seitenränder auf je 1.5 cm ein.</t>
  </si>
  <si>
    <t>In der Spalte F berechnen Sie aus den vorhandenen Angaben die Gesamtarbeitszeit je Tag ...</t>
  </si>
  <si>
    <t>In der Zelle F32 berechnen Sie die Gesamtarbeitszeit von Meier Hans im März 2025</t>
  </si>
  <si>
    <t>Berechnen Sie in der Zelle F33 den Monatslohn Lohn von Hans Meier für den März</t>
  </si>
  <si>
    <t>Präsenz
in Stunden</t>
  </si>
  <si>
    <t>Gesamtlohnkosten</t>
  </si>
  <si>
    <t>Höchste Vergütung</t>
  </si>
  <si>
    <t>Niedrigste Vergütung &gt;0</t>
  </si>
  <si>
    <t>Geschlecht</t>
  </si>
  <si>
    <t>w</t>
  </si>
  <si>
    <t>m</t>
  </si>
  <si>
    <t>Anzahl weibliche Angestellte</t>
  </si>
  <si>
    <t>Gesamtlohnkosten weibliche Angestellte</t>
  </si>
  <si>
    <t>Anzahl Angestellte ohne Anwesenheit</t>
  </si>
  <si>
    <t>Durschnittslohn bei Stundenzahl grösser 100</t>
  </si>
  <si>
    <t>Berechnen Sie die Zellen I12 bis I19 mit den entsprechenden Funktionen.</t>
  </si>
  <si>
    <t>Stundenlohn in CHF</t>
  </si>
  <si>
    <t>Monat</t>
  </si>
  <si>
    <t>August</t>
  </si>
  <si>
    <t xml:space="preserve">Gestalten Sie den Textbereich von B5 bis G19 gemäss der Abbildung rechts. </t>
  </si>
  <si>
    <t>Formatieren Sie alle Temperaturen unter 10 Grad mit einer blauer Füllung und weisser Schrift</t>
  </si>
  <si>
    <t>Formatieren Sie alle Temperaturen im Bereich von 10 und 20 Grad mit grüner Füllung, weisser Schriftfarbe und fett.</t>
  </si>
  <si>
    <t>Formatieren Sie alle Temperaturen über 20 Grad mit roter Füllung, weisser Schrift, fett und kursiv</t>
  </si>
  <si>
    <t>In Zelle E9 soll das aktuellen Datum, versehen mit einem zusätzlichen Zeitstempel stehen</t>
  </si>
  <si>
    <t>Zeit addieren</t>
  </si>
  <si>
    <t>Lohnkosten im Stundenlohn</t>
  </si>
  <si>
    <t>Berechnen Sie in Zelle E18 die Lohnkosten</t>
  </si>
  <si>
    <t>Lohnkosten</t>
  </si>
  <si>
    <t xml:space="preserve">Berechnen Sie mit einer passenden Funktion in Spalte B den jeweiligen Wochentag der aufgeführten Daten in Spalte A und anschliessend in Zelle E22, wieviele Daten auf einen Mittwoch zu liegen kommen </t>
  </si>
  <si>
    <t>Lösen Sie die nachfolgenden Aufgaben gemäss Aufgabenstellung</t>
  </si>
  <si>
    <t>Schützen Sie das Tabellenblatt zum Abschluss vor Überschreibung und Bearbeitung ohne Passwort.</t>
  </si>
  <si>
    <t>Berechnungen mit Datum I</t>
  </si>
  <si>
    <t>Berechnungen mit Datum II</t>
  </si>
  <si>
    <t>geboren am</t>
  </si>
  <si>
    <t>Alter per</t>
  </si>
  <si>
    <t>Alter in Anzahl …</t>
  </si>
  <si>
    <t>… ganzer Jahre</t>
  </si>
  <si>
    <t>… ganzer Monate</t>
  </si>
  <si>
    <t>… ganzer Tage</t>
  </si>
  <si>
    <t xml:space="preserve">Berechnen Sie mit einer passenden Funktion in den gelb eingefärbten Zellen die entsprechenden Werte </t>
  </si>
  <si>
    <t>z. B. 23 Jahre, 
3 Monate, 2 Tage</t>
  </si>
  <si>
    <t>… Monaten</t>
  </si>
  <si>
    <t>… Jahren</t>
  </si>
  <si>
    <t>… Tagen</t>
  </si>
  <si>
    <t>Addieren Sie die drei untenstehenden Zeiten in Zelle E12</t>
  </si>
  <si>
    <t>CHF/Std.</t>
  </si>
  <si>
    <t>Formatieren Sie den Zellbereich O13 bis R28 mit dem Buchhaltungsformat CHF.</t>
  </si>
  <si>
    <r>
      <t xml:space="preserve">Länge
</t>
    </r>
    <r>
      <rPr>
        <sz val="10"/>
        <rFont val="Aptos Narrow"/>
        <family val="2"/>
        <scheme val="minor"/>
      </rPr>
      <t>in cm</t>
    </r>
  </si>
  <si>
    <r>
      <t xml:space="preserve">Breite
</t>
    </r>
    <r>
      <rPr>
        <sz val="10"/>
        <rFont val="Aptos Narrow"/>
        <family val="2"/>
        <scheme val="minor"/>
      </rPr>
      <t>in cm</t>
    </r>
  </si>
  <si>
    <r>
      <t xml:space="preserve">Fläche
</t>
    </r>
    <r>
      <rPr>
        <sz val="10"/>
        <rFont val="Aptos Narrow"/>
        <family val="2"/>
        <scheme val="minor"/>
      </rPr>
      <t>in m²</t>
    </r>
  </si>
  <si>
    <t>Legen Sie die Tabelle von A8 bis M66 als Druckbereich fest. Kontrollieren Sie das Resultat in der Druckvorschau und sorgen Sie dafür, dass das Tabellenblatt sinnvoll ausgedruckt wird …</t>
  </si>
  <si>
    <t>Anzahl «Mittwochs»</t>
  </si>
  <si>
    <t>Alter in …</t>
  </si>
  <si>
    <t>Lösung</t>
  </si>
  <si>
    <r>
      <t>Berechnen Sie die Fläche auf ganze m</t>
    </r>
    <r>
      <rPr>
        <vertAlign val="superscript"/>
        <sz val="12"/>
        <color theme="6" tint="-0.499984740745262"/>
        <rFont val="Aptos Narrow"/>
        <family val="2"/>
        <scheme val="minor"/>
      </rPr>
      <t>2</t>
    </r>
    <r>
      <rPr>
        <sz val="12"/>
        <color theme="6" tint="-0.499984740745262"/>
        <rFont val="Aptos Narrow"/>
        <family val="2"/>
        <scheme val="minor"/>
      </rPr>
      <t xml:space="preserve"> aufgerundet.</t>
    </r>
  </si>
  <si>
    <t>Arbeitszeit März 2025 – Meier Hans</t>
  </si>
  <si>
    <t>Mössner</t>
  </si>
  <si>
    <t>Nachname</t>
  </si>
  <si>
    <t xml:space="preserve">In der linken Tabelle (Spalte E und F) berechnen Sie die Löhne der einzelnen Mitarbeiten, sowie den prozentualen Anteil jedes Lohns an den Gesamtlohnkosten. </t>
  </si>
  <si>
    <t>Durchschnittslohn je MA</t>
  </si>
  <si>
    <r>
      <rPr>
        <sz val="11"/>
        <color theme="1"/>
        <rFont val="Wingdings"/>
        <charset val="2"/>
      </rPr>
      <t>ß</t>
    </r>
    <r>
      <rPr>
        <sz val="11"/>
        <color theme="1"/>
        <rFont val="Aptos Narrow"/>
        <family val="2"/>
      </rPr>
      <t xml:space="preserve"> </t>
    </r>
    <r>
      <rPr>
        <sz val="11"/>
        <color theme="1"/>
        <rFont val="Aptos Narrow"/>
        <family val="2"/>
        <scheme val="minor"/>
      </rPr>
      <t>gehört nicht zu Prüfungsstoff</t>
    </r>
  </si>
  <si>
    <t>Format: [hh]:mm</t>
  </si>
  <si>
    <r>
      <t xml:space="preserve">In der Tabelle rechts berechnen Sie die möglichen Löhne der Angestellten mit einer Funktion in Zelle </t>
    </r>
    <r>
      <rPr>
        <b/>
        <sz val="11"/>
        <color theme="6" tint="-0.499984740745262"/>
        <rFont val="Aptos Narrow"/>
        <family val="2"/>
        <scheme val="minor"/>
      </rPr>
      <t>O13</t>
    </r>
    <r>
      <rPr>
        <sz val="11"/>
        <color theme="6" tint="-0.499984740745262"/>
        <rFont val="Aptos Narrow"/>
        <family val="2"/>
        <scheme val="minor"/>
      </rPr>
      <t>, welche Sie anschliessend kopieren können.</t>
    </r>
  </si>
  <si>
    <t>Zeilenhöhe 130, für alle anderen 30</t>
  </si>
  <si>
    <t>Berechnen Sie den Betrag der Grundmiete, zusammengesetzt aus Fläche und Elektroanschluss und runden Sie das Resultat auf ganze 10 Franken.</t>
  </si>
  <si>
    <r>
      <t xml:space="preserve">Umsatz pro </t>
    </r>
    <r>
      <rPr>
        <b/>
        <sz val="10"/>
        <color rgb="FFFF0000"/>
        <rFont val="Aptos Narrow"/>
        <family val="2"/>
        <scheme val="minor"/>
      </rPr>
      <t>MONAT</t>
    </r>
  </si>
  <si>
    <r>
      <t xml:space="preserve">Umsatz pro </t>
    </r>
    <r>
      <rPr>
        <b/>
        <sz val="10"/>
        <color rgb="FFFF0000"/>
        <rFont val="Aptos Narrow"/>
        <family val="2"/>
        <scheme val="minor"/>
      </rPr>
      <t>Jahr</t>
    </r>
  </si>
  <si>
    <r>
      <t>m</t>
    </r>
    <r>
      <rPr>
        <vertAlign val="superscript"/>
        <sz val="10"/>
        <rFont val="Aptos Narrow"/>
        <family val="2"/>
        <scheme val="minor"/>
      </rPr>
      <t>2</t>
    </r>
    <r>
      <rPr>
        <sz val="10"/>
        <rFont val="Aptos Narrow"/>
        <family val="2"/>
        <scheme val="minor"/>
      </rPr>
      <t>-Preis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</si>
</sst>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CHF&quot;\ #,##0.00;&quot;CHF&quot;\ \-#,##0.00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0.0"/>
    <numFmt numFmtId="166" formatCode="#,##0.00\ &quot;DM&quot;;[Red]\-#,##0.00\ &quot;DM&quot;"/>
    <numFmt numFmtId="167" formatCode="_-* #,##0.00\ _D_M_-;\-* #,##0.00\ _D_M_-;_-* &quot;-&quot;??\ _D_M_-;_-@_-"/>
    <numFmt numFmtId="168" formatCode="_ [$CHF-807]\ * #,##0.00_ ;_ [$CHF-807]\ * \-#,##0.00_ ;_ [$CHF-807]\ * &quot;-&quot;??_ ;_ @_ "/>
    <numFmt numFmtId="169" formatCode="[hh]:mm"/>
    <numFmt numFmtId="170" formatCode="_ * #,##0_ ;_ * \-#,##0_ ;_ * &quot;-&quot;??_ ;_ @_ "/>
  </numFmts>
  <fonts count="44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8"/>
      <color theme="3"/>
      <name val="Aptos Display"/>
      <family val="2"/>
      <scheme val="major"/>
    </font>
    <font>
      <b/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indexed="1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2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indexed="8"/>
      <name val="Aptos Narrow"/>
      <family val="2"/>
      <scheme val="minor"/>
    </font>
    <font>
      <b/>
      <sz val="11"/>
      <color theme="6" tint="-0.49998474074526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1"/>
      <color theme="6" tint="-0.499984740745262"/>
      <name val="Aptos Narrow"/>
      <family val="2"/>
      <scheme val="minor"/>
    </font>
    <font>
      <sz val="12"/>
      <color theme="6" tint="-0.499984740745262"/>
      <name val="Aptos Narrow"/>
      <family val="2"/>
      <scheme val="minor"/>
    </font>
    <font>
      <sz val="14"/>
      <color theme="6" tint="-0.499984740745262"/>
      <name val="Aptos Narrow"/>
      <family val="2"/>
      <scheme val="minor"/>
    </font>
    <font>
      <i/>
      <sz val="11"/>
      <name val="Aptos Narrow"/>
      <family val="2"/>
      <scheme val="minor"/>
    </font>
    <font>
      <sz val="16"/>
      <color theme="6" tint="-0.499984740745262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vertAlign val="superscript"/>
      <sz val="12"/>
      <color theme="6" tint="-0.499984740745262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Wingdings"/>
      <charset val="2"/>
    </font>
    <font>
      <sz val="11"/>
      <color theme="1"/>
      <name val="Aptos Narrow"/>
      <family val="2"/>
      <charset val="2"/>
      <scheme val="minor"/>
    </font>
    <font>
      <b/>
      <sz val="16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i/>
      <sz val="12"/>
      <color rgb="FFC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vertAlign val="superscript"/>
      <sz val="1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2E96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theme="2" tint="-0.499984740745262"/>
      </left>
      <right/>
      <top/>
      <bottom style="thin">
        <color theme="0"/>
      </bottom>
      <diagonal/>
    </border>
    <border>
      <left style="thin">
        <color theme="2" tint="-0.499984740745262"/>
      </left>
      <right/>
      <top style="thin">
        <color theme="0"/>
      </top>
      <bottom style="thin">
        <color theme="0"/>
      </bottom>
      <diagonal/>
    </border>
    <border>
      <left style="thin">
        <color theme="2" tint="-0.499984740745262"/>
      </left>
      <right/>
      <top style="thin">
        <color theme="0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2" borderId="0" applyNumberFormat="0" applyFont="0" applyBorder="0" applyAlignment="0" applyProtection="0"/>
    <xf numFmtId="0" fontId="4" fillId="0" borderId="0"/>
    <xf numFmtId="0" fontId="8" fillId="0" borderId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indent="3"/>
    </xf>
    <xf numFmtId="0" fontId="7" fillId="0" borderId="0" xfId="0" applyFont="1"/>
    <xf numFmtId="0" fontId="0" fillId="3" borderId="0" xfId="0" quotePrefix="1" applyFill="1"/>
    <xf numFmtId="164" fontId="0" fillId="3" borderId="0" xfId="0" quotePrefix="1" applyNumberFormat="1" applyFill="1" applyAlignment="1">
      <alignment horizontal="right"/>
    </xf>
    <xf numFmtId="164" fontId="0" fillId="3" borderId="0" xfId="0" applyNumberFormat="1" applyFill="1"/>
    <xf numFmtId="167" fontId="13" fillId="11" borderId="0" xfId="1" applyNumberFormat="1" applyFont="1" applyFill="1"/>
    <xf numFmtId="0" fontId="13" fillId="11" borderId="0" xfId="0" applyFont="1" applyFill="1"/>
    <xf numFmtId="167" fontId="13" fillId="11" borderId="0" xfId="1" applyNumberFormat="1" applyFont="1" applyFill="1" applyBorder="1"/>
    <xf numFmtId="167" fontId="13" fillId="11" borderId="0" xfId="1" applyNumberFormat="1" applyFont="1" applyFill="1" applyBorder="1" applyAlignment="1">
      <alignment horizontal="center"/>
    </xf>
    <xf numFmtId="167" fontId="13" fillId="11" borderId="0" xfId="1" applyNumberFormat="1" applyFont="1" applyFill="1" applyBorder="1" applyAlignment="1">
      <alignment horizontal="right"/>
    </xf>
    <xf numFmtId="167" fontId="14" fillId="11" borderId="0" xfId="1" applyNumberFormat="1" applyFont="1" applyFill="1"/>
    <xf numFmtId="0" fontId="13" fillId="11" borderId="0" xfId="5" applyNumberFormat="1" applyFont="1" applyFill="1"/>
    <xf numFmtId="0" fontId="13" fillId="11" borderId="0" xfId="0" quotePrefix="1" applyFont="1" applyFill="1"/>
    <xf numFmtId="0" fontId="13" fillId="11" borderId="0" xfId="6" applyFont="1" applyFill="1"/>
    <xf numFmtId="0" fontId="15" fillId="11" borderId="0" xfId="0" applyFont="1" applyFill="1"/>
    <xf numFmtId="167" fontId="14" fillId="11" borderId="0" xfId="1" applyNumberFormat="1" applyFont="1" applyFill="1" applyBorder="1"/>
    <xf numFmtId="167" fontId="14" fillId="11" borderId="0" xfId="1" applyNumberFormat="1" applyFont="1" applyFill="1" applyAlignment="1">
      <alignment horizontal="right"/>
    </xf>
    <xf numFmtId="0" fontId="15" fillId="0" borderId="0" xfId="0" applyFont="1" applyAlignment="1">
      <alignment horizontal="left" vertical="top" wrapText="1"/>
    </xf>
    <xf numFmtId="0" fontId="13" fillId="0" borderId="0" xfId="0" applyFont="1"/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/>
    <xf numFmtId="165" fontId="13" fillId="0" borderId="0" xfId="0" applyNumberFormat="1" applyFont="1"/>
    <xf numFmtId="0" fontId="15" fillId="0" borderId="0" xfId="0" applyFont="1"/>
    <xf numFmtId="14" fontId="13" fillId="0" borderId="0" xfId="0" applyNumberFormat="1" applyFont="1"/>
    <xf numFmtId="0" fontId="17" fillId="0" borderId="0" xfId="4" applyFont="1" applyAlignment="1">
      <alignment horizontal="left" vertical="top"/>
    </xf>
    <xf numFmtId="0" fontId="17" fillId="0" borderId="0" xfId="4" applyFont="1"/>
    <xf numFmtId="2" fontId="14" fillId="0" borderId="0" xfId="0" applyNumberFormat="1" applyFont="1"/>
    <xf numFmtId="166" fontId="14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Alignment="1">
      <alignment horizontal="left" vertical="top" wrapText="1"/>
    </xf>
    <xf numFmtId="0" fontId="22" fillId="0" borderId="0" xfId="7" applyFont="1" applyAlignment="1" applyProtection="1">
      <alignment wrapText="1"/>
      <protection hidden="1"/>
    </xf>
    <xf numFmtId="0" fontId="22" fillId="0" borderId="0" xfId="7" applyFont="1" applyProtection="1">
      <protection hidden="1"/>
    </xf>
    <xf numFmtId="0" fontId="14" fillId="0" borderId="0" xfId="7" applyFont="1" applyAlignment="1" applyProtection="1">
      <alignment horizontal="center"/>
      <protection hidden="1"/>
    </xf>
    <xf numFmtId="0" fontId="23" fillId="0" borderId="0" xfId="7" applyFont="1" applyAlignment="1" applyProtection="1">
      <alignment horizontal="center"/>
      <protection hidden="1"/>
    </xf>
    <xf numFmtId="0" fontId="23" fillId="5" borderId="5" xfId="3" applyNumberFormat="1" applyFont="1" applyFill="1" applyBorder="1" applyAlignment="1" applyProtection="1">
      <alignment horizontal="center"/>
      <protection hidden="1"/>
    </xf>
    <xf numFmtId="0" fontId="13" fillId="7" borderId="0" xfId="0" applyFont="1" applyFill="1"/>
    <xf numFmtId="0" fontId="22" fillId="0" borderId="0" xfId="7" applyFont="1" applyAlignment="1" applyProtection="1">
      <alignment horizontal="center"/>
      <protection hidden="1"/>
    </xf>
    <xf numFmtId="0" fontId="13" fillId="0" borderId="0" xfId="7" applyFont="1" applyProtection="1">
      <protection hidden="1"/>
    </xf>
    <xf numFmtId="14" fontId="23" fillId="0" borderId="0" xfId="0" applyNumberFormat="1" applyFont="1" applyAlignment="1">
      <alignment horizontal="right"/>
    </xf>
    <xf numFmtId="0" fontId="23" fillId="0" borderId="0" xfId="7" applyFont="1" applyAlignment="1" applyProtection="1">
      <alignment horizontal="right"/>
      <protection hidden="1"/>
    </xf>
    <xf numFmtId="14" fontId="22" fillId="9" borderId="0" xfId="7" applyNumberFormat="1" applyFont="1" applyFill="1" applyProtection="1">
      <protection hidden="1"/>
    </xf>
    <xf numFmtId="0" fontId="23" fillId="0" borderId="0" xfId="7" applyFont="1" applyProtection="1">
      <protection hidden="1"/>
    </xf>
    <xf numFmtId="0" fontId="22" fillId="7" borderId="0" xfId="7" applyFont="1" applyFill="1" applyProtection="1">
      <protection hidden="1"/>
    </xf>
    <xf numFmtId="7" fontId="13" fillId="0" borderId="0" xfId="0" applyNumberFormat="1" applyFont="1"/>
    <xf numFmtId="0" fontId="13" fillId="4" borderId="0" xfId="0" applyFont="1" applyFill="1"/>
    <xf numFmtId="2" fontId="13" fillId="4" borderId="0" xfId="1" applyNumberFormat="1" applyFont="1" applyFill="1" applyAlignment="1"/>
    <xf numFmtId="0" fontId="14" fillId="0" borderId="0" xfId="0" applyFont="1" applyAlignment="1">
      <alignment horizontal="center" vertical="center" wrapText="1"/>
    </xf>
    <xf numFmtId="167" fontId="13" fillId="0" borderId="0" xfId="1" applyNumberFormat="1" applyFont="1" applyAlignment="1">
      <alignment vertical="center"/>
    </xf>
    <xf numFmtId="167" fontId="13" fillId="0" borderId="0" xfId="1" applyNumberFormat="1" applyFont="1" applyBorder="1" applyAlignment="1">
      <alignment vertical="center"/>
    </xf>
    <xf numFmtId="167" fontId="13" fillId="0" borderId="0" xfId="1" applyNumberFormat="1" applyFont="1" applyFill="1" applyAlignment="1">
      <alignment vertical="center"/>
    </xf>
    <xf numFmtId="0" fontId="25" fillId="12" borderId="0" xfId="0" applyFont="1" applyFill="1" applyAlignment="1">
      <alignment vertical="center"/>
    </xf>
    <xf numFmtId="0" fontId="27" fillId="12" borderId="0" xfId="0" applyFont="1" applyFill="1" applyAlignment="1">
      <alignment vertical="center"/>
    </xf>
    <xf numFmtId="167" fontId="14" fillId="0" borderId="8" xfId="1" applyNumberFormat="1" applyFont="1" applyBorder="1" applyAlignment="1">
      <alignment vertical="center"/>
    </xf>
    <xf numFmtId="167" fontId="14" fillId="0" borderId="8" xfId="1" applyNumberFormat="1" applyFont="1" applyBorder="1" applyAlignment="1">
      <alignment horizontal="center" vertical="center"/>
    </xf>
    <xf numFmtId="167" fontId="13" fillId="0" borderId="8" xfId="1" applyNumberFormat="1" applyFont="1" applyBorder="1" applyAlignment="1">
      <alignment vertical="center"/>
    </xf>
    <xf numFmtId="44" fontId="13" fillId="0" borderId="8" xfId="1" applyNumberFormat="1" applyFont="1" applyBorder="1" applyAlignment="1">
      <alignment horizontal="center" vertical="center"/>
    </xf>
    <xf numFmtId="44" fontId="13" fillId="0" borderId="8" xfId="1" applyNumberFormat="1" applyFont="1" applyBorder="1" applyAlignment="1">
      <alignment horizontal="right" vertical="center"/>
    </xf>
    <xf numFmtId="0" fontId="13" fillId="8" borderId="8" xfId="1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8" xfId="0" applyFont="1" applyBorder="1"/>
    <xf numFmtId="1" fontId="13" fillId="0" borderId="8" xfId="0" applyNumberFormat="1" applyFont="1" applyBorder="1" applyAlignment="1">
      <alignment horizontal="center"/>
    </xf>
    <xf numFmtId="0" fontId="13" fillId="8" borderId="8" xfId="0" applyFont="1" applyFill="1" applyBorder="1"/>
    <xf numFmtId="0" fontId="13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14" fontId="22" fillId="0" borderId="0" xfId="7" applyNumberFormat="1" applyFont="1" applyAlignment="1" applyProtection="1">
      <alignment horizontal="center"/>
      <protection hidden="1"/>
    </xf>
    <xf numFmtId="14" fontId="22" fillId="0" borderId="0" xfId="7" applyNumberFormat="1" applyFont="1" applyAlignment="1" applyProtection="1">
      <alignment horizontal="center"/>
      <protection locked="0"/>
    </xf>
    <xf numFmtId="0" fontId="22" fillId="0" borderId="0" xfId="7" applyFont="1" applyAlignment="1" applyProtection="1">
      <alignment vertical="center"/>
      <protection hidden="1"/>
    </xf>
    <xf numFmtId="0" fontId="23" fillId="5" borderId="5" xfId="7" applyFont="1" applyFill="1" applyBorder="1" applyAlignment="1" applyProtection="1">
      <alignment horizontal="center" vertical="center"/>
      <protection hidden="1"/>
    </xf>
    <xf numFmtId="0" fontId="14" fillId="0" borderId="0" xfId="7" applyFont="1" applyAlignment="1" applyProtection="1">
      <alignment horizontal="left" vertical="center"/>
      <protection hidden="1"/>
    </xf>
    <xf numFmtId="0" fontId="14" fillId="0" borderId="0" xfId="7" applyFont="1" applyAlignment="1" applyProtection="1">
      <alignment horizontal="center" vertical="center"/>
      <protection hidden="1"/>
    </xf>
    <xf numFmtId="0" fontId="22" fillId="0" borderId="0" xfId="7" applyFont="1" applyAlignment="1" applyProtection="1">
      <alignment horizontal="center" vertical="center"/>
      <protection locked="0"/>
    </xf>
    <xf numFmtId="0" fontId="23" fillId="0" borderId="0" xfId="7" applyFont="1" applyAlignment="1" applyProtection="1">
      <alignment horizontal="center" vertical="center"/>
      <protection hidden="1"/>
    </xf>
    <xf numFmtId="20" fontId="22" fillId="0" borderId="4" xfId="7" applyNumberFormat="1" applyFont="1" applyBorder="1" applyAlignment="1" applyProtection="1">
      <alignment horizontal="center" vertical="center"/>
      <protection locked="0"/>
    </xf>
    <xf numFmtId="20" fontId="22" fillId="0" borderId="0" xfId="7" applyNumberFormat="1" applyFont="1" applyAlignment="1" applyProtection="1">
      <alignment horizontal="center" vertical="center"/>
      <protection locked="0"/>
    </xf>
    <xf numFmtId="44" fontId="22" fillId="0" borderId="4" xfId="3" applyNumberFormat="1" applyFont="1" applyFill="1" applyBorder="1" applyAlignment="1" applyProtection="1">
      <alignment horizontal="center" vertical="center"/>
      <protection locked="0"/>
    </xf>
    <xf numFmtId="0" fontId="23" fillId="5" borderId="5" xfId="3" applyNumberFormat="1" applyFont="1" applyFill="1" applyBorder="1" applyAlignment="1" applyProtection="1">
      <alignment horizontal="center" vertical="center"/>
      <protection hidden="1"/>
    </xf>
    <xf numFmtId="164" fontId="23" fillId="0" borderId="0" xfId="3" applyFont="1" applyFill="1" applyBorder="1" applyAlignment="1" applyProtection="1">
      <alignment horizontal="center" vertical="center"/>
      <protection hidden="1"/>
    </xf>
    <xf numFmtId="0" fontId="13" fillId="6" borderId="0" xfId="0" applyFont="1" applyFill="1"/>
    <xf numFmtId="167" fontId="13" fillId="6" borderId="0" xfId="1" applyNumberFormat="1" applyFont="1" applyFill="1"/>
    <xf numFmtId="167" fontId="14" fillId="6" borderId="8" xfId="1" applyNumberFormat="1" applyFont="1" applyFill="1" applyBorder="1" applyAlignment="1">
      <alignment vertical="center"/>
    </xf>
    <xf numFmtId="167" fontId="14" fillId="6" borderId="8" xfId="1" applyNumberFormat="1" applyFont="1" applyFill="1" applyBorder="1" applyAlignment="1">
      <alignment horizontal="center" vertical="center"/>
    </xf>
    <xf numFmtId="167" fontId="13" fillId="6" borderId="8" xfId="1" applyNumberFormat="1" applyFont="1" applyFill="1" applyBorder="1" applyAlignment="1">
      <alignment vertical="center"/>
    </xf>
    <xf numFmtId="44" fontId="13" fillId="6" borderId="8" xfId="1" applyNumberFormat="1" applyFont="1" applyFill="1" applyBorder="1" applyAlignment="1">
      <alignment horizontal="center" vertical="center"/>
    </xf>
    <xf numFmtId="44" fontId="32" fillId="6" borderId="8" xfId="1" applyNumberFormat="1" applyFont="1" applyFill="1" applyBorder="1" applyAlignment="1">
      <alignment horizontal="right" vertical="center"/>
    </xf>
    <xf numFmtId="0" fontId="22" fillId="6" borderId="0" xfId="7" applyFont="1" applyFill="1" applyAlignment="1" applyProtection="1">
      <alignment vertical="center"/>
      <protection hidden="1"/>
    </xf>
    <xf numFmtId="44" fontId="13" fillId="6" borderId="8" xfId="1" applyNumberFormat="1" applyFont="1" applyFill="1" applyBorder="1" applyAlignment="1">
      <alignment horizontal="right" vertical="center"/>
    </xf>
    <xf numFmtId="167" fontId="13" fillId="6" borderId="0" xfId="1" applyNumberFormat="1" applyFont="1" applyFill="1" applyBorder="1" applyAlignment="1">
      <alignment vertical="center"/>
    </xf>
    <xf numFmtId="44" fontId="33" fillId="6" borderId="8" xfId="1" applyNumberFormat="1" applyFont="1" applyFill="1" applyBorder="1" applyAlignment="1">
      <alignment horizontal="right" vertical="center"/>
    </xf>
    <xf numFmtId="167" fontId="13" fillId="6" borderId="0" xfId="1" applyNumberFormat="1" applyFont="1" applyFill="1" applyAlignment="1">
      <alignment vertical="center"/>
    </xf>
    <xf numFmtId="0" fontId="14" fillId="6" borderId="0" xfId="0" applyFont="1" applyFill="1"/>
    <xf numFmtId="0" fontId="10" fillId="6" borderId="0" xfId="8" applyFill="1"/>
    <xf numFmtId="2" fontId="13" fillId="6" borderId="0" xfId="1" applyNumberFormat="1" applyFont="1" applyFill="1" applyAlignment="1"/>
    <xf numFmtId="0" fontId="14" fillId="6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/>
    </xf>
    <xf numFmtId="0" fontId="13" fillId="6" borderId="8" xfId="0" applyFont="1" applyFill="1" applyBorder="1"/>
    <xf numFmtId="1" fontId="13" fillId="6" borderId="8" xfId="0" applyNumberFormat="1" applyFont="1" applyFill="1" applyBorder="1" applyAlignment="1">
      <alignment horizontal="center"/>
    </xf>
    <xf numFmtId="0" fontId="23" fillId="6" borderId="0" xfId="7" applyFont="1" applyFill="1" applyAlignment="1" applyProtection="1">
      <alignment vertical="center"/>
      <protection hidden="1"/>
    </xf>
    <xf numFmtId="22" fontId="23" fillId="6" borderId="5" xfId="7" applyNumberFormat="1" applyFont="1" applyFill="1" applyBorder="1" applyAlignment="1" applyProtection="1">
      <alignment horizontal="center" vertical="center"/>
      <protection hidden="1"/>
    </xf>
    <xf numFmtId="0" fontId="14" fillId="6" borderId="0" xfId="7" applyFont="1" applyFill="1" applyAlignment="1" applyProtection="1">
      <alignment horizontal="left" vertical="center"/>
      <protection hidden="1"/>
    </xf>
    <xf numFmtId="0" fontId="14" fillId="6" borderId="0" xfId="7" applyFont="1" applyFill="1" applyAlignment="1" applyProtection="1">
      <alignment horizontal="center" vertical="center"/>
      <protection hidden="1"/>
    </xf>
    <xf numFmtId="0" fontId="22" fillId="6" borderId="0" xfId="7" applyFont="1" applyFill="1" applyAlignment="1" applyProtection="1">
      <alignment horizontal="center" vertical="center"/>
      <protection locked="0"/>
    </xf>
    <xf numFmtId="0" fontId="23" fillId="6" borderId="0" xfId="7" applyFont="1" applyFill="1" applyAlignment="1" applyProtection="1">
      <alignment horizontal="center" vertical="center"/>
      <protection hidden="1"/>
    </xf>
    <xf numFmtId="20" fontId="22" fillId="6" borderId="4" xfId="7" applyNumberFormat="1" applyFont="1" applyFill="1" applyBorder="1" applyAlignment="1" applyProtection="1">
      <alignment horizontal="center" vertical="center"/>
      <protection locked="0"/>
    </xf>
    <xf numFmtId="169" fontId="23" fillId="6" borderId="5" xfId="7" applyNumberFormat="1" applyFont="1" applyFill="1" applyBorder="1" applyAlignment="1" applyProtection="1">
      <alignment horizontal="center" vertical="center"/>
      <protection hidden="1"/>
    </xf>
    <xf numFmtId="20" fontId="22" fillId="6" borderId="0" xfId="7" applyNumberFormat="1" applyFont="1" applyFill="1" applyAlignment="1" applyProtection="1">
      <alignment horizontal="center" vertical="center"/>
      <protection locked="0"/>
    </xf>
    <xf numFmtId="44" fontId="22" fillId="6" borderId="4" xfId="3" applyNumberFormat="1" applyFont="1" applyFill="1" applyBorder="1" applyAlignment="1" applyProtection="1">
      <alignment horizontal="center" vertical="center"/>
      <protection locked="0"/>
    </xf>
    <xf numFmtId="44" fontId="23" fillId="6" borderId="5" xfId="3" applyNumberFormat="1" applyFont="1" applyFill="1" applyBorder="1" applyAlignment="1" applyProtection="1">
      <alignment horizontal="center" vertical="center"/>
      <protection hidden="1"/>
    </xf>
    <xf numFmtId="164" fontId="23" fillId="6" borderId="0" xfId="3" applyFont="1" applyFill="1" applyBorder="1" applyAlignment="1" applyProtection="1">
      <alignment horizontal="center" vertical="center"/>
      <protection hidden="1"/>
    </xf>
    <xf numFmtId="0" fontId="23" fillId="6" borderId="0" xfId="7" applyFont="1" applyFill="1" applyAlignment="1" applyProtection="1">
      <alignment horizontal="center"/>
      <protection hidden="1"/>
    </xf>
    <xf numFmtId="14" fontId="22" fillId="6" borderId="0" xfId="0" applyNumberFormat="1" applyFont="1" applyFill="1" applyAlignment="1">
      <alignment horizontal="center"/>
    </xf>
    <xf numFmtId="14" fontId="22" fillId="6" borderId="0" xfId="7" applyNumberFormat="1" applyFont="1" applyFill="1" applyAlignment="1" applyProtection="1">
      <alignment horizontal="center"/>
      <protection hidden="1"/>
    </xf>
    <xf numFmtId="0" fontId="22" fillId="6" borderId="0" xfId="7" applyFont="1" applyFill="1" applyProtection="1">
      <protection hidden="1"/>
    </xf>
    <xf numFmtId="0" fontId="14" fillId="6" borderId="0" xfId="7" applyFont="1" applyFill="1" applyAlignment="1" applyProtection="1">
      <alignment horizontal="center"/>
      <protection hidden="1"/>
    </xf>
    <xf numFmtId="14" fontId="22" fillId="6" borderId="0" xfId="7" applyNumberFormat="1" applyFont="1" applyFill="1" applyAlignment="1" applyProtection="1">
      <alignment horizontal="center"/>
      <protection locked="0"/>
    </xf>
    <xf numFmtId="0" fontId="22" fillId="6" borderId="0" xfId="7" applyFont="1" applyFill="1" applyAlignment="1" applyProtection="1">
      <alignment horizontal="center"/>
      <protection hidden="1"/>
    </xf>
    <xf numFmtId="0" fontId="23" fillId="6" borderId="0" xfId="7" applyFont="1" applyFill="1" applyProtection="1">
      <protection hidden="1"/>
    </xf>
    <xf numFmtId="0" fontId="13" fillId="6" borderId="0" xfId="7" applyFont="1" applyFill="1" applyProtection="1">
      <protection hidden="1"/>
    </xf>
    <xf numFmtId="14" fontId="23" fillId="6" borderId="0" xfId="0" applyNumberFormat="1" applyFont="1" applyFill="1" applyAlignment="1">
      <alignment horizontal="right"/>
    </xf>
    <xf numFmtId="14" fontId="22" fillId="6" borderId="0" xfId="7" applyNumberFormat="1" applyFont="1" applyFill="1" applyProtection="1">
      <protection hidden="1"/>
    </xf>
    <xf numFmtId="0" fontId="23" fillId="6" borderId="0" xfId="7" applyFont="1" applyFill="1" applyAlignment="1" applyProtection="1">
      <alignment horizontal="right"/>
      <protection hidden="1"/>
    </xf>
    <xf numFmtId="0" fontId="13" fillId="14" borderId="0" xfId="0" applyFont="1" applyFill="1" applyAlignment="1">
      <alignment vertical="center"/>
    </xf>
    <xf numFmtId="4" fontId="13" fillId="14" borderId="0" xfId="0" applyNumberFormat="1" applyFont="1" applyFill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4" fontId="13" fillId="5" borderId="0" xfId="0" applyNumberFormat="1" applyFont="1" applyFill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0" fontId="14" fillId="14" borderId="10" xfId="0" applyFont="1" applyFill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20" fontId="13" fillId="0" borderId="10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0" fontId="11" fillId="15" borderId="0" xfId="0" applyFont="1" applyFill="1" applyAlignment="1">
      <alignment horizontal="center" vertical="center"/>
    </xf>
    <xf numFmtId="0" fontId="13" fillId="6" borderId="1" xfId="0" applyFont="1" applyFill="1" applyBorder="1"/>
    <xf numFmtId="4" fontId="11" fillId="15" borderId="0" xfId="0" applyNumberFormat="1" applyFont="1" applyFill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4" fontId="13" fillId="6" borderId="0" xfId="0" applyNumberFormat="1" applyFont="1" applyFill="1" applyAlignment="1">
      <alignment horizontal="center" vertical="center"/>
    </xf>
    <xf numFmtId="14" fontId="13" fillId="6" borderId="0" xfId="0" applyNumberFormat="1" applyFont="1" applyFill="1" applyAlignment="1">
      <alignment vertical="center"/>
    </xf>
    <xf numFmtId="20" fontId="13" fillId="6" borderId="9" xfId="0" applyNumberFormat="1" applyFont="1" applyFill="1" applyBorder="1" applyAlignment="1">
      <alignment horizontal="center" vertical="center"/>
    </xf>
    <xf numFmtId="20" fontId="13" fillId="6" borderId="10" xfId="0" applyNumberFormat="1" applyFont="1" applyFill="1" applyBorder="1" applyAlignment="1">
      <alignment horizontal="center" vertical="center"/>
    </xf>
    <xf numFmtId="20" fontId="13" fillId="6" borderId="0" xfId="0" applyNumberFormat="1" applyFont="1" applyFill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4" fontId="13" fillId="6" borderId="10" xfId="0" applyNumberFormat="1" applyFont="1" applyFill="1" applyBorder="1" applyAlignment="1">
      <alignment horizontal="center" vertical="center"/>
    </xf>
    <xf numFmtId="4" fontId="13" fillId="6" borderId="0" xfId="0" applyNumberFormat="1" applyFont="1" applyFill="1" applyAlignment="1">
      <alignment vertical="center"/>
    </xf>
    <xf numFmtId="4" fontId="14" fillId="6" borderId="0" xfId="0" applyNumberFormat="1" applyFont="1" applyFill="1" applyAlignment="1">
      <alignment vertical="center"/>
    </xf>
    <xf numFmtId="44" fontId="13" fillId="6" borderId="0" xfId="0" applyNumberFormat="1" applyFont="1" applyFill="1" applyAlignment="1">
      <alignment vertical="center"/>
    </xf>
    <xf numFmtId="4" fontId="11" fillId="16" borderId="0" xfId="0" applyNumberFormat="1" applyFont="1" applyFill="1" applyAlignment="1">
      <alignment horizontal="right" vertical="center"/>
    </xf>
    <xf numFmtId="0" fontId="11" fillId="16" borderId="0" xfId="0" applyFont="1" applyFill="1" applyAlignment="1">
      <alignment horizontal="center" vertical="center"/>
    </xf>
    <xf numFmtId="44" fontId="13" fillId="6" borderId="1" xfId="0" applyNumberFormat="1" applyFont="1" applyFill="1" applyBorder="1" applyAlignment="1">
      <alignment horizontal="center" vertical="center"/>
    </xf>
    <xf numFmtId="169" fontId="13" fillId="6" borderId="1" xfId="0" applyNumberFormat="1" applyFont="1" applyFill="1" applyBorder="1" applyAlignment="1">
      <alignment horizontal="center" vertical="center"/>
    </xf>
    <xf numFmtId="0" fontId="17" fillId="6" borderId="0" xfId="4" applyFont="1" applyFill="1"/>
    <xf numFmtId="0" fontId="14" fillId="6" borderId="0" xfId="0" applyFont="1" applyFill="1" applyAlignment="1">
      <alignment horizontal="right"/>
    </xf>
    <xf numFmtId="166" fontId="14" fillId="6" borderId="0" xfId="0" applyNumberFormat="1" applyFont="1" applyFill="1"/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168" fontId="13" fillId="6" borderId="1" xfId="3" applyNumberFormat="1" applyFont="1" applyFill="1" applyBorder="1"/>
    <xf numFmtId="10" fontId="13" fillId="6" borderId="1" xfId="2" applyNumberFormat="1" applyFont="1" applyFill="1" applyBorder="1"/>
    <xf numFmtId="168" fontId="13" fillId="6" borderId="1" xfId="0" applyNumberFormat="1" applyFont="1" applyFill="1" applyBorder="1"/>
    <xf numFmtId="168" fontId="19" fillId="6" borderId="1" xfId="0" applyNumberFormat="1" applyFont="1" applyFill="1" applyBorder="1" applyAlignment="1">
      <alignment horizontal="center" vertical="center" wrapText="1"/>
    </xf>
    <xf numFmtId="168" fontId="19" fillId="6" borderId="1" xfId="0" applyNumberFormat="1" applyFont="1" applyFill="1" applyBorder="1" applyAlignment="1">
      <alignment horizontal="center" vertical="center"/>
    </xf>
    <xf numFmtId="44" fontId="14" fillId="6" borderId="0" xfId="0" applyNumberFormat="1" applyFont="1" applyFill="1"/>
    <xf numFmtId="0" fontId="14" fillId="6" borderId="8" xfId="0" applyFont="1" applyFill="1" applyBorder="1" applyAlignment="1">
      <alignment horizontal="right" vertical="center"/>
    </xf>
    <xf numFmtId="168" fontId="13" fillId="6" borderId="8" xfId="0" applyNumberFormat="1" applyFont="1" applyFill="1" applyBorder="1"/>
    <xf numFmtId="0" fontId="14" fillId="6" borderId="8" xfId="0" applyFont="1" applyFill="1" applyBorder="1" applyAlignment="1">
      <alignment horizontal="right" vertical="center" wrapText="1"/>
    </xf>
    <xf numFmtId="0" fontId="13" fillId="8" borderId="1" xfId="3" applyNumberFormat="1" applyFont="1" applyFill="1" applyBorder="1"/>
    <xf numFmtId="0" fontId="13" fillId="8" borderId="1" xfId="2" applyNumberFormat="1" applyFont="1" applyFill="1" applyBorder="1"/>
    <xf numFmtId="0" fontId="13" fillId="8" borderId="1" xfId="0" applyFont="1" applyFill="1" applyBorder="1"/>
    <xf numFmtId="0" fontId="19" fillId="17" borderId="1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 wrapText="1"/>
    </xf>
    <xf numFmtId="2" fontId="19" fillId="17" borderId="1" xfId="0" applyNumberFormat="1" applyFont="1" applyFill="1" applyBorder="1" applyAlignment="1">
      <alignment horizontal="right" vertical="center"/>
    </xf>
    <xf numFmtId="2" fontId="19" fillId="17" borderId="1" xfId="0" applyNumberFormat="1" applyFont="1" applyFill="1" applyBorder="1" applyAlignment="1">
      <alignment horizontal="right" vertical="center" wrapText="1"/>
    </xf>
    <xf numFmtId="0" fontId="13" fillId="8" borderId="1" xfId="3" applyNumberFormat="1" applyFont="1" applyFill="1" applyBorder="1" applyAlignment="1">
      <alignment horizontal="right"/>
    </xf>
    <xf numFmtId="0" fontId="13" fillId="8" borderId="1" xfId="2" applyNumberFormat="1" applyFont="1" applyFill="1" applyBorder="1" applyAlignment="1">
      <alignment horizontal="right"/>
    </xf>
    <xf numFmtId="0" fontId="19" fillId="18" borderId="1" xfId="0" applyFont="1" applyFill="1" applyBorder="1" applyAlignment="1">
      <alignment horizontal="right" vertical="center"/>
    </xf>
    <xf numFmtId="0" fontId="19" fillId="18" borderId="1" xfId="0" applyFont="1" applyFill="1" applyBorder="1" applyAlignment="1">
      <alignment horizontal="left" vertical="center"/>
    </xf>
    <xf numFmtId="0" fontId="19" fillId="18" borderId="1" xfId="0" applyFont="1" applyFill="1" applyBorder="1" applyAlignment="1">
      <alignment horizontal="right" vertical="center" wrapText="1"/>
    </xf>
    <xf numFmtId="0" fontId="20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right" vertical="center"/>
    </xf>
    <xf numFmtId="0" fontId="13" fillId="6" borderId="8" xfId="0" applyNumberFormat="1" applyFont="1" applyFill="1" applyBorder="1"/>
    <xf numFmtId="1" fontId="13" fillId="5" borderId="8" xfId="0" applyNumberFormat="1" applyFont="1" applyFill="1" applyBorder="1"/>
    <xf numFmtId="0" fontId="38" fillId="6" borderId="0" xfId="9" applyFont="1" applyFill="1" applyAlignment="1">
      <alignment vertical="center"/>
    </xf>
    <xf numFmtId="0" fontId="14" fillId="5" borderId="0" xfId="0" applyFont="1" applyFill="1"/>
    <xf numFmtId="44" fontId="13" fillId="8" borderId="8" xfId="0" applyNumberFormat="1" applyFont="1" applyFill="1" applyBorder="1"/>
    <xf numFmtId="0" fontId="14" fillId="8" borderId="0" xfId="0" applyFont="1" applyFill="1"/>
    <xf numFmtId="0" fontId="13" fillId="8" borderId="0" xfId="0" applyFont="1" applyFill="1"/>
    <xf numFmtId="0" fontId="22" fillId="5" borderId="0" xfId="7" applyFont="1" applyFill="1" applyAlignment="1" applyProtection="1">
      <alignment vertical="center"/>
      <protection hidden="1"/>
    </xf>
    <xf numFmtId="0" fontId="22" fillId="5" borderId="0" xfId="7" applyFont="1" applyFill="1" applyProtection="1">
      <protection hidden="1"/>
    </xf>
    <xf numFmtId="0" fontId="19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right" vertical="center"/>
    </xf>
    <xf numFmtId="0" fontId="17" fillId="0" borderId="0" xfId="0" applyFont="1"/>
    <xf numFmtId="0" fontId="40" fillId="5" borderId="11" xfId="0" applyFont="1" applyFill="1" applyBorder="1" applyAlignment="1">
      <alignment horizontal="right" textRotation="90"/>
    </xf>
    <xf numFmtId="0" fontId="40" fillId="5" borderId="11" xfId="0" applyFont="1" applyFill="1" applyBorder="1" applyAlignment="1">
      <alignment vertical="center"/>
    </xf>
    <xf numFmtId="0" fontId="17" fillId="0" borderId="11" xfId="0" applyFont="1" applyBorder="1" applyAlignment="1">
      <alignment vertical="center"/>
    </xf>
    <xf numFmtId="44" fontId="17" fillId="0" borderId="11" xfId="0" applyNumberFormat="1" applyFont="1" applyBorder="1" applyAlignment="1">
      <alignment vertical="center"/>
    </xf>
    <xf numFmtId="170" fontId="40" fillId="5" borderId="15" xfId="1" applyNumberFormat="1" applyFont="1" applyFill="1" applyBorder="1" applyAlignment="1">
      <alignment vertical="center"/>
    </xf>
    <xf numFmtId="168" fontId="40" fillId="5" borderId="14" xfId="0" applyNumberFormat="1" applyFont="1" applyFill="1" applyBorder="1" applyAlignment="1">
      <alignment vertical="center"/>
    </xf>
    <xf numFmtId="168" fontId="40" fillId="5" borderId="15" xfId="0" applyNumberFormat="1" applyFont="1" applyFill="1" applyBorder="1" applyAlignment="1">
      <alignment vertical="center"/>
    </xf>
    <xf numFmtId="168" fontId="40" fillId="5" borderId="14" xfId="3" applyNumberFormat="1" applyFont="1" applyFill="1" applyBorder="1" applyAlignment="1">
      <alignment vertical="center"/>
    </xf>
    <xf numFmtId="168" fontId="40" fillId="5" borderId="15" xfId="3" applyNumberFormat="1" applyFont="1" applyFill="1" applyBorder="1" applyAlignment="1">
      <alignment vertical="center"/>
    </xf>
    <xf numFmtId="44" fontId="40" fillId="5" borderId="17" xfId="0" applyNumberFormat="1" applyFont="1" applyFill="1" applyBorder="1" applyAlignment="1">
      <alignment vertical="center"/>
    </xf>
    <xf numFmtId="0" fontId="40" fillId="0" borderId="12" xfId="0" applyFont="1" applyBorder="1" applyAlignment="1">
      <alignment vertical="center"/>
    </xf>
    <xf numFmtId="0" fontId="40" fillId="0" borderId="13" xfId="0" applyFont="1" applyBorder="1" applyAlignment="1">
      <alignment vertical="center"/>
    </xf>
    <xf numFmtId="0" fontId="40" fillId="5" borderId="14" xfId="0" applyFont="1" applyFill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170" fontId="40" fillId="0" borderId="15" xfId="1" applyNumberFormat="1" applyFont="1" applyBorder="1" applyAlignment="1">
      <alignment vertical="center"/>
    </xf>
    <xf numFmtId="0" fontId="40" fillId="5" borderId="16" xfId="0" applyFont="1" applyFill="1" applyBorder="1" applyAlignment="1">
      <alignment vertical="center"/>
    </xf>
    <xf numFmtId="0" fontId="40" fillId="0" borderId="16" xfId="0" applyFont="1" applyBorder="1" applyAlignment="1">
      <alignment vertical="center"/>
    </xf>
    <xf numFmtId="0" fontId="40" fillId="0" borderId="17" xfId="0" applyFont="1" applyBorder="1" applyAlignment="1">
      <alignment vertical="center"/>
    </xf>
    <xf numFmtId="14" fontId="17" fillId="0" borderId="0" xfId="0" applyNumberFormat="1" applyFont="1"/>
    <xf numFmtId="44" fontId="17" fillId="0" borderId="0" xfId="0" applyNumberFormat="1" applyFont="1"/>
    <xf numFmtId="168" fontId="17" fillId="0" borderId="0" xfId="0" applyNumberFormat="1" applyFont="1"/>
    <xf numFmtId="168" fontId="17" fillId="0" borderId="0" xfId="3" applyNumberFormat="1" applyFont="1"/>
    <xf numFmtId="14" fontId="40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left" vertical="center" indent="1"/>
    </xf>
    <xf numFmtId="0" fontId="10" fillId="6" borderId="0" xfId="8" applyFill="1" applyAlignment="1">
      <alignment horizontal="left"/>
    </xf>
    <xf numFmtId="0" fontId="13" fillId="6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0" fontId="14" fillId="6" borderId="0" xfId="0" applyFont="1" applyFill="1" applyAlignment="1">
      <alignment horizontal="left"/>
    </xf>
    <xf numFmtId="165" fontId="13" fillId="6" borderId="0" xfId="0" applyNumberFormat="1" applyFont="1" applyFill="1"/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167" fontId="12" fillId="11" borderId="0" xfId="1" applyNumberFormat="1" applyFont="1" applyFill="1" applyAlignment="1">
      <alignment horizontal="center"/>
    </xf>
    <xf numFmtId="0" fontId="13" fillId="11" borderId="0" xfId="0" applyFont="1" applyFill="1" applyAlignment="1">
      <alignment horizontal="center" vertical="top" wrapText="1"/>
    </xf>
    <xf numFmtId="167" fontId="12" fillId="4" borderId="0" xfId="1" applyNumberFormat="1" applyFont="1" applyFill="1" applyAlignment="1">
      <alignment horizontal="center" vertical="center"/>
    </xf>
    <xf numFmtId="167" fontId="12" fillId="6" borderId="0" xfId="1" applyNumberFormat="1" applyFont="1" applyFill="1" applyAlignment="1">
      <alignment horizontal="center" vertical="center"/>
    </xf>
    <xf numFmtId="0" fontId="30" fillId="12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28" fillId="1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left" vertical="center" wrapText="1"/>
    </xf>
    <xf numFmtId="0" fontId="29" fillId="12" borderId="0" xfId="0" applyFont="1" applyFill="1" applyAlignment="1">
      <alignment horizontal="left" vertical="center" wrapText="1"/>
    </xf>
    <xf numFmtId="0" fontId="22" fillId="8" borderId="0" xfId="7" applyFont="1" applyFill="1" applyAlignment="1" applyProtection="1">
      <alignment horizontal="left" vertical="top" wrapText="1"/>
      <protection hidden="1"/>
    </xf>
    <xf numFmtId="0" fontId="22" fillId="0" borderId="0" xfId="7" applyFont="1" applyAlignment="1" applyProtection="1">
      <alignment horizontal="left" vertical="top" wrapText="1"/>
      <protection hidden="1"/>
    </xf>
    <xf numFmtId="0" fontId="27" fillId="12" borderId="0" xfId="0" applyFont="1" applyFill="1" applyAlignment="1">
      <alignment horizontal="left" vertical="center" wrapText="1"/>
    </xf>
    <xf numFmtId="22" fontId="22" fillId="8" borderId="0" xfId="7" applyNumberFormat="1" applyFont="1" applyFill="1" applyAlignment="1" applyProtection="1">
      <alignment horizontal="left" vertical="center" wrapText="1"/>
      <protection locked="0"/>
    </xf>
    <xf numFmtId="0" fontId="34" fillId="10" borderId="0" xfId="7" applyFont="1" applyFill="1" applyAlignment="1" applyProtection="1">
      <alignment horizontal="center" vertical="center"/>
      <protection hidden="1"/>
    </xf>
    <xf numFmtId="0" fontId="11" fillId="10" borderId="0" xfId="7" applyFont="1" applyFill="1" applyAlignment="1" applyProtection="1">
      <alignment horizontal="center" vertical="center"/>
      <protection hidden="1"/>
    </xf>
    <xf numFmtId="0" fontId="22" fillId="8" borderId="0" xfId="7" applyFont="1" applyFill="1" applyAlignment="1" applyProtection="1">
      <alignment horizontal="left" vertical="center" wrapText="1"/>
      <protection hidden="1"/>
    </xf>
    <xf numFmtId="0" fontId="11" fillId="10" borderId="0" xfId="7" applyFont="1" applyFill="1" applyAlignment="1" applyProtection="1">
      <alignment horizontal="center"/>
      <protection hidden="1"/>
    </xf>
    <xf numFmtId="0" fontId="14" fillId="13" borderId="0" xfId="7" applyFont="1" applyFill="1" applyAlignment="1" applyProtection="1">
      <alignment horizontal="center" vertical="center"/>
      <protection hidden="1"/>
    </xf>
    <xf numFmtId="22" fontId="22" fillId="6" borderId="0" xfId="7" applyNumberFormat="1" applyFont="1" applyFill="1" applyAlignment="1" applyProtection="1">
      <alignment horizontal="left" vertical="center" wrapText="1"/>
      <protection locked="0"/>
    </xf>
    <xf numFmtId="0" fontId="23" fillId="13" borderId="0" xfId="7" applyFont="1" applyFill="1" applyAlignment="1" applyProtection="1">
      <alignment horizontal="center" vertical="center"/>
      <protection hidden="1"/>
    </xf>
    <xf numFmtId="0" fontId="22" fillId="6" borderId="0" xfId="7" applyFont="1" applyFill="1" applyAlignment="1" applyProtection="1">
      <alignment horizontal="left" vertical="center" wrapText="1"/>
      <protection hidden="1"/>
    </xf>
    <xf numFmtId="0" fontId="22" fillId="6" borderId="0" xfId="7" applyFont="1" applyFill="1" applyAlignment="1" applyProtection="1">
      <alignment horizontal="left" vertical="top" wrapText="1"/>
      <protection hidden="1"/>
    </xf>
    <xf numFmtId="0" fontId="23" fillId="13" borderId="0" xfId="7" applyFont="1" applyFill="1" applyAlignment="1" applyProtection="1">
      <alignment horizontal="center"/>
      <protection hidden="1"/>
    </xf>
    <xf numFmtId="0" fontId="21" fillId="6" borderId="0" xfId="0" applyFont="1" applyFill="1" applyAlignment="1">
      <alignment horizontal="center" vertical="center"/>
    </xf>
    <xf numFmtId="0" fontId="11" fillId="16" borderId="9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1" fillId="15" borderId="9" xfId="0" applyFont="1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center" vertical="center"/>
    </xf>
    <xf numFmtId="0" fontId="18" fillId="18" borderId="6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/>
    </xf>
    <xf numFmtId="0" fontId="19" fillId="17" borderId="7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31" fillId="12" borderId="0" xfId="0" applyFont="1" applyFill="1" applyAlignment="1">
      <alignment horizontal="left" vertical="center" wrapText="1"/>
    </xf>
    <xf numFmtId="0" fontId="39" fillId="19" borderId="0" xfId="0" applyFont="1" applyFill="1" applyAlignment="1">
      <alignment horizontal="center" vertical="center"/>
    </xf>
  </cellXfs>
  <cellStyles count="11">
    <cellStyle name="Komma" xfId="1" builtinId="3"/>
    <cellStyle name="Komma 2" xfId="10" xr:uid="{320808E7-F3F1-46EE-B623-0077657024E4}"/>
    <cellStyle name="Leicht" xfId="5" xr:uid="{00000000-0005-0000-0000-000001000000}"/>
    <cellStyle name="Prozent" xfId="2" builtinId="5"/>
    <cellStyle name="Standard" xfId="0" builtinId="0"/>
    <cellStyle name="Standard 2" xfId="9" xr:uid="{28905718-34FA-45EE-B6DB-4CA4D74D261E}"/>
    <cellStyle name="Standard_5. Verkäufe" xfId="6" xr:uid="{00000000-0005-0000-0000-000005000000}"/>
    <cellStyle name="Standard_Einmaleins" xfId="4" xr:uid="{00000000-0005-0000-0000-000006000000}"/>
    <cellStyle name="Standard_Lösung" xfId="7" xr:uid="{00000000-0005-0000-0000-000007000000}"/>
    <cellStyle name="Überschrift" xfId="8" builtinId="15"/>
    <cellStyle name="Währung" xfId="3" builtinId="4"/>
  </cellStyles>
  <dxfs count="18">
    <dxf>
      <font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1" formatCode="&quot;CHF&quot;\ #,##0.00;&quot;CHF&quot;\ \-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</dxfs>
  <tableStyles count="0" defaultTableStyle="TableStyleMedium9" defaultPivotStyle="PivotStyleLight16"/>
  <colors>
    <mruColors>
      <color rgb="FF82E96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Zeit2!A1"/><Relationship Id="rId3" Type="http://schemas.openxmlformats.org/officeDocument/2006/relationships/hyperlink" Target="#Runden1!A1"/><Relationship Id="rId7" Type="http://schemas.openxmlformats.org/officeDocument/2006/relationships/hyperlink" Target="#Prozentrechnen!A1"/><Relationship Id="rId2" Type="http://schemas.openxmlformats.org/officeDocument/2006/relationships/hyperlink" Target="#Runden2!A1"/><Relationship Id="rId1" Type="http://schemas.openxmlformats.org/officeDocument/2006/relationships/hyperlink" Target="#Seitenlayout1!A1"/><Relationship Id="rId6" Type="http://schemas.openxmlformats.org/officeDocument/2006/relationships/hyperlink" Target="#Formatieren2!A1"/><Relationship Id="rId5" Type="http://schemas.openxmlformats.org/officeDocument/2006/relationships/hyperlink" Target="#Formatieren1!A1"/><Relationship Id="rId10" Type="http://schemas.openxmlformats.org/officeDocument/2006/relationships/image" Target="../media/image2.svg"/><Relationship Id="rId4" Type="http://schemas.openxmlformats.org/officeDocument/2006/relationships/hyperlink" Target="#Zeit1!A1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Zeit1!A1"/><Relationship Id="rId7" Type="http://schemas.openxmlformats.org/officeDocument/2006/relationships/hyperlink" Target="#Zeit2!A1"/><Relationship Id="rId2" Type="http://schemas.openxmlformats.org/officeDocument/2006/relationships/hyperlink" Target="#Runden2!A1"/><Relationship Id="rId1" Type="http://schemas.openxmlformats.org/officeDocument/2006/relationships/hyperlink" Target="#Seitenlayout1!A1"/><Relationship Id="rId6" Type="http://schemas.openxmlformats.org/officeDocument/2006/relationships/hyperlink" Target="#Prozentrechnen!A1"/><Relationship Id="rId5" Type="http://schemas.openxmlformats.org/officeDocument/2006/relationships/hyperlink" Target="#Formatieren2!A1"/><Relationship Id="rId4" Type="http://schemas.openxmlformats.org/officeDocument/2006/relationships/hyperlink" Target="#Formatieren1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Zeit1!A1"/><Relationship Id="rId7" Type="http://schemas.openxmlformats.org/officeDocument/2006/relationships/hyperlink" Target="#Zeit2!A1"/><Relationship Id="rId2" Type="http://schemas.openxmlformats.org/officeDocument/2006/relationships/hyperlink" Target="#Runden1!A1"/><Relationship Id="rId1" Type="http://schemas.openxmlformats.org/officeDocument/2006/relationships/hyperlink" Target="#Seitenlayout1!A1"/><Relationship Id="rId6" Type="http://schemas.openxmlformats.org/officeDocument/2006/relationships/hyperlink" Target="#Prozentrechnen!A1"/><Relationship Id="rId5" Type="http://schemas.openxmlformats.org/officeDocument/2006/relationships/hyperlink" Target="#Formatieren2!A1"/><Relationship Id="rId4" Type="http://schemas.openxmlformats.org/officeDocument/2006/relationships/hyperlink" Target="#Formatieren1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ozentrechnen!A1"/><Relationship Id="rId3" Type="http://schemas.openxmlformats.org/officeDocument/2006/relationships/hyperlink" Target="#Runden2!A1"/><Relationship Id="rId7" Type="http://schemas.openxmlformats.org/officeDocument/2006/relationships/hyperlink" Target="#Formatieren2!A1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hyperlink" Target="#Formatieren1!A1"/><Relationship Id="rId5" Type="http://schemas.openxmlformats.org/officeDocument/2006/relationships/hyperlink" Target="#Zeit1!A1"/><Relationship Id="rId4" Type="http://schemas.openxmlformats.org/officeDocument/2006/relationships/hyperlink" Target="#Runden1!A1"/><Relationship Id="rId9" Type="http://schemas.openxmlformats.org/officeDocument/2006/relationships/hyperlink" Target="#Zeit2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Runden1!A1"/><Relationship Id="rId7" Type="http://schemas.openxmlformats.org/officeDocument/2006/relationships/hyperlink" Target="#Zeit2!A1"/><Relationship Id="rId2" Type="http://schemas.openxmlformats.org/officeDocument/2006/relationships/hyperlink" Target="#Runden2!A1"/><Relationship Id="rId1" Type="http://schemas.openxmlformats.org/officeDocument/2006/relationships/hyperlink" Target="#Seitenlayout1!A1"/><Relationship Id="rId6" Type="http://schemas.openxmlformats.org/officeDocument/2006/relationships/hyperlink" Target="#Prozentrechnen!A1"/><Relationship Id="rId5" Type="http://schemas.openxmlformats.org/officeDocument/2006/relationships/hyperlink" Target="#Formatieren2!A1"/><Relationship Id="rId4" Type="http://schemas.openxmlformats.org/officeDocument/2006/relationships/hyperlink" Target="#Formatieren1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Runden1!A1"/><Relationship Id="rId7" Type="http://schemas.openxmlformats.org/officeDocument/2006/relationships/hyperlink" Target="#Prozentrechnen!A1"/><Relationship Id="rId2" Type="http://schemas.openxmlformats.org/officeDocument/2006/relationships/hyperlink" Target="#Runden2!A1"/><Relationship Id="rId1" Type="http://schemas.openxmlformats.org/officeDocument/2006/relationships/hyperlink" Target="#Seitenlayout1!A1"/><Relationship Id="rId6" Type="http://schemas.openxmlformats.org/officeDocument/2006/relationships/hyperlink" Target="#Formatieren2!A1"/><Relationship Id="rId5" Type="http://schemas.openxmlformats.org/officeDocument/2006/relationships/hyperlink" Target="#Formatieren1!A1"/><Relationship Id="rId4" Type="http://schemas.openxmlformats.org/officeDocument/2006/relationships/hyperlink" Target="#Zeit1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Runden1!A1"/><Relationship Id="rId7" Type="http://schemas.openxmlformats.org/officeDocument/2006/relationships/hyperlink" Target="#Zeit2!A1"/><Relationship Id="rId2" Type="http://schemas.openxmlformats.org/officeDocument/2006/relationships/hyperlink" Target="#Runden2!A1"/><Relationship Id="rId1" Type="http://schemas.openxmlformats.org/officeDocument/2006/relationships/hyperlink" Target="#Seitenlayout1!A1"/><Relationship Id="rId6" Type="http://schemas.openxmlformats.org/officeDocument/2006/relationships/hyperlink" Target="#Formatieren2!A1"/><Relationship Id="rId5" Type="http://schemas.openxmlformats.org/officeDocument/2006/relationships/hyperlink" Target="#Formatieren1!A1"/><Relationship Id="rId4" Type="http://schemas.openxmlformats.org/officeDocument/2006/relationships/hyperlink" Target="#Zeit1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hyperlink" Target="#Runden1!A1"/><Relationship Id="rId7" Type="http://schemas.openxmlformats.org/officeDocument/2006/relationships/hyperlink" Target="#Zeit2!A1"/><Relationship Id="rId2" Type="http://schemas.openxmlformats.org/officeDocument/2006/relationships/hyperlink" Target="#Runden2!A1"/><Relationship Id="rId1" Type="http://schemas.openxmlformats.org/officeDocument/2006/relationships/hyperlink" Target="#Seitenlayout1!A1"/><Relationship Id="rId6" Type="http://schemas.openxmlformats.org/officeDocument/2006/relationships/hyperlink" Target="#Prozentrechnen!A1"/><Relationship Id="rId5" Type="http://schemas.openxmlformats.org/officeDocument/2006/relationships/hyperlink" Target="#Formatieren2!A1"/><Relationship Id="rId4" Type="http://schemas.openxmlformats.org/officeDocument/2006/relationships/hyperlink" Target="#Formatieren1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hyperlink" Target="#Runden1!A1"/><Relationship Id="rId7" Type="http://schemas.openxmlformats.org/officeDocument/2006/relationships/hyperlink" Target="#Zeit2!A1"/><Relationship Id="rId2" Type="http://schemas.openxmlformats.org/officeDocument/2006/relationships/hyperlink" Target="#Runden2!A1"/><Relationship Id="rId1" Type="http://schemas.openxmlformats.org/officeDocument/2006/relationships/hyperlink" Target="#Seitenlayout1!A1"/><Relationship Id="rId6" Type="http://schemas.openxmlformats.org/officeDocument/2006/relationships/hyperlink" Target="#Prozentrechnen!A1"/><Relationship Id="rId5" Type="http://schemas.openxmlformats.org/officeDocument/2006/relationships/hyperlink" Target="#Formatieren1!A1"/><Relationship Id="rId4" Type="http://schemas.openxmlformats.org/officeDocument/2006/relationships/hyperlink" Target="#Zeit1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974725</xdr:colOff>
      <xdr:row>6</xdr:row>
      <xdr:rowOff>88265</xdr:rowOff>
    </xdr:from>
    <xdr:to>
      <xdr:col>2</xdr:col>
      <xdr:colOff>1355725</xdr:colOff>
      <xdr:row>7</xdr:row>
      <xdr:rowOff>212090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22475" y="2259965"/>
          <a:ext cx="173990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1</xdr:col>
      <xdr:colOff>984250</xdr:colOff>
      <xdr:row>4</xdr:row>
      <xdr:rowOff>130175</xdr:rowOff>
    </xdr:from>
    <xdr:to>
      <xdr:col>2</xdr:col>
      <xdr:colOff>1365250</xdr:colOff>
      <xdr:row>5</xdr:row>
      <xdr:rowOff>254000</xdr:rowOff>
    </xdr:to>
    <xdr:sp macro="" textlink="">
      <xdr:nvSpPr>
        <xdr:cNvPr id="3" name="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32000" y="1577975"/>
          <a:ext cx="173990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1</xdr:col>
      <xdr:colOff>974725</xdr:colOff>
      <xdr:row>2</xdr:row>
      <xdr:rowOff>168275</xdr:rowOff>
    </xdr:from>
    <xdr:to>
      <xdr:col>2</xdr:col>
      <xdr:colOff>1355725</xdr:colOff>
      <xdr:row>3</xdr:row>
      <xdr:rowOff>292100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22475" y="892175"/>
          <a:ext cx="173990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1</xdr:col>
      <xdr:colOff>969010</xdr:colOff>
      <xdr:row>8</xdr:row>
      <xdr:rowOff>69215</xdr:rowOff>
    </xdr:from>
    <xdr:to>
      <xdr:col>2</xdr:col>
      <xdr:colOff>1361440</xdr:colOff>
      <xdr:row>9</xdr:row>
      <xdr:rowOff>193040</xdr:rowOff>
    </xdr:to>
    <xdr:sp macro="" textlink="">
      <xdr:nvSpPr>
        <xdr:cNvPr id="5" name="Rechtec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16760" y="2964815"/>
          <a:ext cx="175133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1</a:t>
          </a:r>
        </a:p>
      </xdr:txBody>
    </xdr:sp>
    <xdr:clientData/>
  </xdr:twoCellAnchor>
  <xdr:twoCellAnchor>
    <xdr:from>
      <xdr:col>3</xdr:col>
      <xdr:colOff>368935</xdr:colOff>
      <xdr:row>6</xdr:row>
      <xdr:rowOff>93980</xdr:rowOff>
    </xdr:from>
    <xdr:to>
      <xdr:col>4</xdr:col>
      <xdr:colOff>281305</xdr:colOff>
      <xdr:row>7</xdr:row>
      <xdr:rowOff>217805</xdr:rowOff>
    </xdr:to>
    <xdr:sp macro="" textlink="">
      <xdr:nvSpPr>
        <xdr:cNvPr id="7" name="Rechteck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82135" y="2265680"/>
          <a:ext cx="174117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3</xdr:col>
      <xdr:colOff>372745</xdr:colOff>
      <xdr:row>8</xdr:row>
      <xdr:rowOff>67310</xdr:rowOff>
    </xdr:from>
    <xdr:to>
      <xdr:col>4</xdr:col>
      <xdr:colOff>285115</xdr:colOff>
      <xdr:row>9</xdr:row>
      <xdr:rowOff>191135</xdr:rowOff>
    </xdr:to>
    <xdr:sp macro="" textlink="">
      <xdr:nvSpPr>
        <xdr:cNvPr id="8" name="Rechteck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85945" y="2962910"/>
          <a:ext cx="174117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3</xdr:col>
      <xdr:colOff>372745</xdr:colOff>
      <xdr:row>4</xdr:row>
      <xdr:rowOff>139700</xdr:rowOff>
    </xdr:from>
    <xdr:to>
      <xdr:col>4</xdr:col>
      <xdr:colOff>296545</xdr:colOff>
      <xdr:row>5</xdr:row>
      <xdr:rowOff>263525</xdr:rowOff>
    </xdr:to>
    <xdr:sp macro="" textlink="">
      <xdr:nvSpPr>
        <xdr:cNvPr id="11" name="Rechteck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85945" y="1587500"/>
          <a:ext cx="175260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  <xdr:twoCellAnchor>
    <xdr:from>
      <xdr:col>3</xdr:col>
      <xdr:colOff>376555</xdr:colOff>
      <xdr:row>2</xdr:row>
      <xdr:rowOff>173990</xdr:rowOff>
    </xdr:from>
    <xdr:to>
      <xdr:col>4</xdr:col>
      <xdr:colOff>300355</xdr:colOff>
      <xdr:row>3</xdr:row>
      <xdr:rowOff>297815</xdr:rowOff>
    </xdr:to>
    <xdr:sp macro="" textlink="">
      <xdr:nvSpPr>
        <xdr:cNvPr id="16" name="Rechteck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2A1C4E-0BFE-8BA8-274D-B260DEB5AFA8}"/>
            </a:ext>
          </a:extLst>
        </xdr:cNvPr>
        <xdr:cNvSpPr/>
      </xdr:nvSpPr>
      <xdr:spPr>
        <a:xfrm>
          <a:off x="4389755" y="897890"/>
          <a:ext cx="1752600" cy="4857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  <xdr:twoCellAnchor editAs="oneCell">
    <xdr:from>
      <xdr:col>5</xdr:col>
      <xdr:colOff>238125</xdr:colOff>
      <xdr:row>0</xdr:row>
      <xdr:rowOff>200025</xdr:rowOff>
    </xdr:from>
    <xdr:to>
      <xdr:col>10</xdr:col>
      <xdr:colOff>59054</xdr:colOff>
      <xdr:row>10</xdr:row>
      <xdr:rowOff>302894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0BAED48-96C0-0045-0E28-DC76D43C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7010400" y="200025"/>
          <a:ext cx="3722369" cy="3722369"/>
        </a:xfrm>
        <a:prstGeom prst="rec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4</xdr:row>
      <xdr:rowOff>97155</xdr:rowOff>
    </xdr:from>
    <xdr:to>
      <xdr:col>6</xdr:col>
      <xdr:colOff>487680</xdr:colOff>
      <xdr:row>7</xdr:row>
      <xdr:rowOff>24765</xdr:rowOff>
    </xdr:to>
    <xdr:sp macro="" textlink="">
      <xdr:nvSpPr>
        <xdr:cNvPr id="5" name="Rechtec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0BDA9-8531-4E7B-A718-83BE9EE21FFA}"/>
            </a:ext>
          </a:extLst>
        </xdr:cNvPr>
        <xdr:cNvSpPr/>
      </xdr:nvSpPr>
      <xdr:spPr>
        <a:xfrm>
          <a:off x="5059680" y="1411605"/>
          <a:ext cx="1714500" cy="48958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4</xdr:col>
      <xdr:colOff>342900</xdr:colOff>
      <xdr:row>1</xdr:row>
      <xdr:rowOff>333375</xdr:rowOff>
    </xdr:from>
    <xdr:to>
      <xdr:col>6</xdr:col>
      <xdr:colOff>495300</xdr:colOff>
      <xdr:row>3</xdr:row>
      <xdr:rowOff>76200</xdr:rowOff>
    </xdr:to>
    <xdr:sp macro="" textlink="">
      <xdr:nvSpPr>
        <xdr:cNvPr id="6" name="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083782-893C-485E-955D-B9DF6EAA7BB5}"/>
            </a:ext>
          </a:extLst>
        </xdr:cNvPr>
        <xdr:cNvSpPr/>
      </xdr:nvSpPr>
      <xdr:spPr>
        <a:xfrm>
          <a:off x="5067300" y="742950"/>
          <a:ext cx="1714500" cy="47625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4</xdr:col>
      <xdr:colOff>323850</xdr:colOff>
      <xdr:row>8</xdr:row>
      <xdr:rowOff>83820</xdr:rowOff>
    </xdr:from>
    <xdr:to>
      <xdr:col>6</xdr:col>
      <xdr:colOff>491490</xdr:colOff>
      <xdr:row>11</xdr:row>
      <xdr:rowOff>47625</xdr:rowOff>
    </xdr:to>
    <xdr:sp macro="" textlink="">
      <xdr:nvSpPr>
        <xdr:cNvPr id="8" name="Rechteck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73D126-4651-46D9-8D43-F31D8E00F66C}"/>
            </a:ext>
          </a:extLst>
        </xdr:cNvPr>
        <xdr:cNvSpPr/>
      </xdr:nvSpPr>
      <xdr:spPr>
        <a:xfrm>
          <a:off x="5048250" y="2131695"/>
          <a:ext cx="1729740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1</a:t>
          </a:r>
        </a:p>
      </xdr:txBody>
    </xdr:sp>
    <xdr:clientData/>
  </xdr:twoCellAnchor>
  <xdr:twoCellAnchor>
    <xdr:from>
      <xdr:col>7</xdr:col>
      <xdr:colOff>297180</xdr:colOff>
      <xdr:row>4</xdr:row>
      <xdr:rowOff>110490</xdr:rowOff>
    </xdr:from>
    <xdr:to>
      <xdr:col>9</xdr:col>
      <xdr:colOff>457200</xdr:colOff>
      <xdr:row>7</xdr:row>
      <xdr:rowOff>30480</xdr:rowOff>
    </xdr:to>
    <xdr:sp macro="" textlink="">
      <xdr:nvSpPr>
        <xdr:cNvPr id="9" name="Rechteck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74B57B-9CBA-47AD-A0AC-41158D71F14C}"/>
            </a:ext>
          </a:extLst>
        </xdr:cNvPr>
        <xdr:cNvSpPr/>
      </xdr:nvSpPr>
      <xdr:spPr>
        <a:xfrm>
          <a:off x="7364730" y="1424940"/>
          <a:ext cx="1722120" cy="48196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7</xdr:col>
      <xdr:colOff>306705</xdr:colOff>
      <xdr:row>8</xdr:row>
      <xdr:rowOff>81915</xdr:rowOff>
    </xdr:from>
    <xdr:to>
      <xdr:col>9</xdr:col>
      <xdr:colOff>453390</xdr:colOff>
      <xdr:row>11</xdr:row>
      <xdr:rowOff>40005</xdr:rowOff>
    </xdr:to>
    <xdr:sp macro="" textlink="">
      <xdr:nvSpPr>
        <xdr:cNvPr id="10" name="Rechteck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2381859-259D-43B9-BB15-8271324DB4A1}"/>
            </a:ext>
          </a:extLst>
        </xdr:cNvPr>
        <xdr:cNvSpPr/>
      </xdr:nvSpPr>
      <xdr:spPr>
        <a:xfrm>
          <a:off x="7374255" y="2129790"/>
          <a:ext cx="1708785" cy="47244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7</xdr:col>
      <xdr:colOff>306705</xdr:colOff>
      <xdr:row>1</xdr:row>
      <xdr:rowOff>339090</xdr:rowOff>
    </xdr:from>
    <xdr:to>
      <xdr:col>9</xdr:col>
      <xdr:colOff>466725</xdr:colOff>
      <xdr:row>3</xdr:row>
      <xdr:rowOff>83820</xdr:rowOff>
    </xdr:to>
    <xdr:sp macro="" textlink="">
      <xdr:nvSpPr>
        <xdr:cNvPr id="11" name="Rechteck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9E575C-209C-4A9C-A7A2-96569B33F817}"/>
            </a:ext>
          </a:extLst>
        </xdr:cNvPr>
        <xdr:cNvSpPr/>
      </xdr:nvSpPr>
      <xdr:spPr>
        <a:xfrm>
          <a:off x="7374255" y="748665"/>
          <a:ext cx="1722120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  <xdr:twoCellAnchor>
    <xdr:from>
      <xdr:col>7</xdr:col>
      <xdr:colOff>312420</xdr:colOff>
      <xdr:row>0</xdr:row>
      <xdr:rowOff>57150</xdr:rowOff>
    </xdr:from>
    <xdr:to>
      <xdr:col>9</xdr:col>
      <xdr:colOff>472440</xdr:colOff>
      <xdr:row>1</xdr:row>
      <xdr:rowOff>121920</xdr:rowOff>
    </xdr:to>
    <xdr:sp macro="" textlink="">
      <xdr:nvSpPr>
        <xdr:cNvPr id="12" name="Rechteck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D5211F8-CF02-4368-B185-0C914DF0AD6C}"/>
            </a:ext>
          </a:extLst>
        </xdr:cNvPr>
        <xdr:cNvSpPr/>
      </xdr:nvSpPr>
      <xdr:spPr>
        <a:xfrm>
          <a:off x="7379970" y="57150"/>
          <a:ext cx="1722120" cy="47434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4</xdr:row>
      <xdr:rowOff>192405</xdr:rowOff>
    </xdr:from>
    <xdr:to>
      <xdr:col>10</xdr:col>
      <xdr:colOff>163830</xdr:colOff>
      <xdr:row>7</xdr:row>
      <xdr:rowOff>125730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813ED-6348-481D-A1E5-6F15DABE778D}"/>
            </a:ext>
          </a:extLst>
        </xdr:cNvPr>
        <xdr:cNvSpPr/>
      </xdr:nvSpPr>
      <xdr:spPr>
        <a:xfrm>
          <a:off x="6677025" y="1354455"/>
          <a:ext cx="2268855" cy="50482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8</xdr:col>
      <xdr:colOff>762000</xdr:colOff>
      <xdr:row>0</xdr:row>
      <xdr:rowOff>0</xdr:rowOff>
    </xdr:from>
    <xdr:to>
      <xdr:col>10</xdr:col>
      <xdr:colOff>163830</xdr:colOff>
      <xdr:row>1</xdr:row>
      <xdr:rowOff>68580</xdr:rowOff>
    </xdr:to>
    <xdr:sp macro="" textlink="">
      <xdr:nvSpPr>
        <xdr:cNvPr id="4" name="Rechtec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F3A003-9701-4A74-8450-1DBAF8B86FBD}"/>
            </a:ext>
          </a:extLst>
        </xdr:cNvPr>
        <xdr:cNvSpPr/>
      </xdr:nvSpPr>
      <xdr:spPr>
        <a:xfrm>
          <a:off x="6677025" y="0"/>
          <a:ext cx="226885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8</xdr:col>
      <xdr:colOff>754358</xdr:colOff>
      <xdr:row>9</xdr:row>
      <xdr:rowOff>5715</xdr:rowOff>
    </xdr:from>
    <xdr:to>
      <xdr:col>10</xdr:col>
      <xdr:colOff>167640</xdr:colOff>
      <xdr:row>10</xdr:row>
      <xdr:rowOff>140970</xdr:rowOff>
    </xdr:to>
    <xdr:sp macro="" textlink="">
      <xdr:nvSpPr>
        <xdr:cNvPr id="5" name="Rechtec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22987B-8F15-4B92-BD71-B8FF9FE62620}"/>
            </a:ext>
          </a:extLst>
        </xdr:cNvPr>
        <xdr:cNvSpPr/>
      </xdr:nvSpPr>
      <xdr:spPr>
        <a:xfrm>
          <a:off x="6669383" y="2082165"/>
          <a:ext cx="2280307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1</a:t>
          </a:r>
        </a:p>
      </xdr:txBody>
    </xdr:sp>
    <xdr:clientData/>
  </xdr:twoCellAnchor>
  <xdr:twoCellAnchor>
    <xdr:from>
      <xdr:col>10</xdr:col>
      <xdr:colOff>756285</xdr:colOff>
      <xdr:row>4</xdr:row>
      <xdr:rowOff>201930</xdr:rowOff>
    </xdr:from>
    <xdr:to>
      <xdr:col>13</xdr:col>
      <xdr:colOff>129540</xdr:colOff>
      <xdr:row>7</xdr:row>
      <xdr:rowOff>129540</xdr:rowOff>
    </xdr:to>
    <xdr:sp macro="" textlink="">
      <xdr:nvSpPr>
        <xdr:cNvPr id="6" name="Rechteck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977A97-DA4E-4E5E-A06B-75B05A88B91C}"/>
            </a:ext>
          </a:extLst>
        </xdr:cNvPr>
        <xdr:cNvSpPr/>
      </xdr:nvSpPr>
      <xdr:spPr>
        <a:xfrm>
          <a:off x="8233410" y="1363980"/>
          <a:ext cx="1716405" cy="48958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10</xdr:col>
      <xdr:colOff>763905</xdr:colOff>
      <xdr:row>9</xdr:row>
      <xdr:rowOff>1905</xdr:rowOff>
    </xdr:from>
    <xdr:to>
      <xdr:col>13</xdr:col>
      <xdr:colOff>125730</xdr:colOff>
      <xdr:row>10</xdr:row>
      <xdr:rowOff>137160</xdr:rowOff>
    </xdr:to>
    <xdr:sp macro="" textlink="">
      <xdr:nvSpPr>
        <xdr:cNvPr id="7" name="Rechteck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6FDB1C-EE2C-4005-800E-5BF1AF575903}"/>
            </a:ext>
          </a:extLst>
        </xdr:cNvPr>
        <xdr:cNvSpPr/>
      </xdr:nvSpPr>
      <xdr:spPr>
        <a:xfrm>
          <a:off x="8241030" y="2068830"/>
          <a:ext cx="170497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10</xdr:col>
      <xdr:colOff>763905</xdr:colOff>
      <xdr:row>1</xdr:row>
      <xdr:rowOff>280035</xdr:rowOff>
    </xdr:from>
    <xdr:to>
      <xdr:col>13</xdr:col>
      <xdr:colOff>144780</xdr:colOff>
      <xdr:row>4</xdr:row>
      <xdr:rowOff>9525</xdr:rowOff>
    </xdr:to>
    <xdr:sp macro="" textlink="">
      <xdr:nvSpPr>
        <xdr:cNvPr id="8" name="Rechteck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13F0261-C398-485C-A9EC-7C3807E7CC31}"/>
            </a:ext>
          </a:extLst>
        </xdr:cNvPr>
        <xdr:cNvSpPr/>
      </xdr:nvSpPr>
      <xdr:spPr>
        <a:xfrm>
          <a:off x="8241030" y="689610"/>
          <a:ext cx="1724025" cy="48196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  <xdr:twoCellAnchor>
    <xdr:from>
      <xdr:col>10</xdr:col>
      <xdr:colOff>767715</xdr:colOff>
      <xdr:row>0</xdr:row>
      <xdr:rowOff>0</xdr:rowOff>
    </xdr:from>
    <xdr:to>
      <xdr:col>13</xdr:col>
      <xdr:colOff>148590</xdr:colOff>
      <xdr:row>1</xdr:row>
      <xdr:rowOff>68580</xdr:rowOff>
    </xdr:to>
    <xdr:sp macro="" textlink="">
      <xdr:nvSpPr>
        <xdr:cNvPr id="9" name="Rechtec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3E2BB2-BB26-4479-86E5-4C4457E0710F}"/>
            </a:ext>
          </a:extLst>
        </xdr:cNvPr>
        <xdr:cNvSpPr/>
      </xdr:nvSpPr>
      <xdr:spPr>
        <a:xfrm>
          <a:off x="8244840" y="0"/>
          <a:ext cx="172402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2</xdr:row>
      <xdr:rowOff>171450</xdr:rowOff>
    </xdr:from>
    <xdr:to>
      <xdr:col>13</xdr:col>
      <xdr:colOff>502920</xdr:colOff>
      <xdr:row>4</xdr:row>
      <xdr:rowOff>342900</xdr:rowOff>
    </xdr:to>
    <xdr:pic>
      <xdr:nvPicPr>
        <xdr:cNvPr id="3" name="Grafik 2" descr="Trauben mit einfarbiger Füllung">
          <a:extLst>
            <a:ext uri="{FF2B5EF4-FFF2-40B4-BE49-F238E27FC236}">
              <a16:creationId xmlns:a16="http://schemas.microsoft.com/office/drawing/2014/main" id="{8A8C1329-E22D-3244-4F2B-B5062A556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391650" y="1000125"/>
          <a:ext cx="923925" cy="1019175"/>
        </a:xfrm>
        <a:prstGeom prst="rect">
          <a:avLst/>
        </a:prstGeom>
      </xdr:spPr>
    </xdr:pic>
    <xdr:clientData/>
  </xdr:twoCellAnchor>
  <xdr:twoCellAnchor>
    <xdr:from>
      <xdr:col>14</xdr:col>
      <xdr:colOff>22860</xdr:colOff>
      <xdr:row>1</xdr:row>
      <xdr:rowOff>304800</xdr:rowOff>
    </xdr:from>
    <xdr:to>
      <xdr:col>16</xdr:col>
      <xdr:colOff>480060</xdr:colOff>
      <xdr:row>3</xdr:row>
      <xdr:rowOff>22860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5B0151-39F4-48EE-8AC7-B3872522E8FF}"/>
            </a:ext>
          </a:extLst>
        </xdr:cNvPr>
        <xdr:cNvSpPr/>
      </xdr:nvSpPr>
      <xdr:spPr>
        <a:xfrm>
          <a:off x="9595485" y="685800"/>
          <a:ext cx="1714500" cy="48006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466725</xdr:colOff>
      <xdr:row>1</xdr:row>
      <xdr:rowOff>99060</xdr:rowOff>
    </xdr:to>
    <xdr:sp macro="" textlink="">
      <xdr:nvSpPr>
        <xdr:cNvPr id="5" name="Rechtec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601B7F-AECB-4E72-8A5C-9C8512F6277C}"/>
            </a:ext>
          </a:extLst>
        </xdr:cNvPr>
        <xdr:cNvSpPr/>
      </xdr:nvSpPr>
      <xdr:spPr>
        <a:xfrm>
          <a:off x="9582150" y="0"/>
          <a:ext cx="1714500" cy="48006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14</xdr:col>
      <xdr:colOff>0</xdr:colOff>
      <xdr:row>5</xdr:row>
      <xdr:rowOff>165735</xdr:rowOff>
    </xdr:from>
    <xdr:to>
      <xdr:col>16</xdr:col>
      <xdr:colOff>476250</xdr:colOff>
      <xdr:row>8</xdr:row>
      <xdr:rowOff>133350</xdr:rowOff>
    </xdr:to>
    <xdr:sp macro="" textlink="">
      <xdr:nvSpPr>
        <xdr:cNvPr id="6" name="Rechtec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BF4A36-1F23-4DDA-BC9A-980AD53B087A}"/>
            </a:ext>
          </a:extLst>
        </xdr:cNvPr>
        <xdr:cNvSpPr/>
      </xdr:nvSpPr>
      <xdr:spPr>
        <a:xfrm>
          <a:off x="9572625" y="2070735"/>
          <a:ext cx="1733550" cy="48196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1</a:t>
          </a:r>
        </a:p>
      </xdr:txBody>
    </xdr:sp>
    <xdr:clientData/>
  </xdr:twoCellAnchor>
  <xdr:twoCellAnchor>
    <xdr:from>
      <xdr:col>17</xdr:col>
      <xdr:colOff>432435</xdr:colOff>
      <xdr:row>3</xdr:row>
      <xdr:rowOff>220980</xdr:rowOff>
    </xdr:from>
    <xdr:to>
      <xdr:col>20</xdr:col>
      <xdr:colOff>262890</xdr:colOff>
      <xdr:row>4</xdr:row>
      <xdr:rowOff>329565</xdr:rowOff>
    </xdr:to>
    <xdr:sp macro="" textlink="">
      <xdr:nvSpPr>
        <xdr:cNvPr id="7" name="Rechteck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250CB29-887D-4C6C-9AFD-0A50DCBD8816}"/>
            </a:ext>
          </a:extLst>
        </xdr:cNvPr>
        <xdr:cNvSpPr/>
      </xdr:nvSpPr>
      <xdr:spPr>
        <a:xfrm>
          <a:off x="11891010" y="1363980"/>
          <a:ext cx="1716405" cy="48958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17</xdr:col>
      <xdr:colOff>440055</xdr:colOff>
      <xdr:row>5</xdr:row>
      <xdr:rowOff>163830</xdr:rowOff>
    </xdr:from>
    <xdr:to>
      <xdr:col>20</xdr:col>
      <xdr:colOff>259080</xdr:colOff>
      <xdr:row>8</xdr:row>
      <xdr:rowOff>127635</xdr:rowOff>
    </xdr:to>
    <xdr:sp macro="" textlink="">
      <xdr:nvSpPr>
        <xdr:cNvPr id="8" name="Rechteck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2E4DB6-4DA7-419C-9CEA-80EA90ADDCFD}"/>
            </a:ext>
          </a:extLst>
        </xdr:cNvPr>
        <xdr:cNvSpPr/>
      </xdr:nvSpPr>
      <xdr:spPr>
        <a:xfrm>
          <a:off x="11898630" y="2068830"/>
          <a:ext cx="170497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17</xdr:col>
      <xdr:colOff>440055</xdr:colOff>
      <xdr:row>1</xdr:row>
      <xdr:rowOff>308610</xdr:rowOff>
    </xdr:from>
    <xdr:to>
      <xdr:col>20</xdr:col>
      <xdr:colOff>278130</xdr:colOff>
      <xdr:row>3</xdr:row>
      <xdr:rowOff>28575</xdr:rowOff>
    </xdr:to>
    <xdr:sp macro="" textlink="">
      <xdr:nvSpPr>
        <xdr:cNvPr id="9" name="Rechteck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BFAFF83-2B20-4AC8-A337-CD55E63CA337}"/>
            </a:ext>
          </a:extLst>
        </xdr:cNvPr>
        <xdr:cNvSpPr/>
      </xdr:nvSpPr>
      <xdr:spPr>
        <a:xfrm>
          <a:off x="11898630" y="689610"/>
          <a:ext cx="1724025" cy="48196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  <xdr:twoCellAnchor>
    <xdr:from>
      <xdr:col>17</xdr:col>
      <xdr:colOff>443865</xdr:colOff>
      <xdr:row>0</xdr:row>
      <xdr:rowOff>0</xdr:rowOff>
    </xdr:from>
    <xdr:to>
      <xdr:col>20</xdr:col>
      <xdr:colOff>281940</xdr:colOff>
      <xdr:row>1</xdr:row>
      <xdr:rowOff>97155</xdr:rowOff>
    </xdr:to>
    <xdr:sp macro="" textlink="">
      <xdr:nvSpPr>
        <xdr:cNvPr id="10" name="Rechteck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081BC44-05E2-4ADE-8A02-C775B7246507}"/>
            </a:ext>
          </a:extLst>
        </xdr:cNvPr>
        <xdr:cNvSpPr/>
      </xdr:nvSpPr>
      <xdr:spPr>
        <a:xfrm>
          <a:off x="11902440" y="0"/>
          <a:ext cx="172402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1381125</xdr:colOff>
      <xdr:row>107</xdr:row>
      <xdr:rowOff>123825</xdr:rowOff>
    </xdr:from>
    <xdr:to>
      <xdr:col>5</xdr:col>
      <xdr:colOff>0</xdr:colOff>
      <xdr:row>108</xdr:row>
      <xdr:rowOff>133350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 flipH="1">
          <a:off x="6048375" y="20097750"/>
          <a:ext cx="914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4</xdr:row>
      <xdr:rowOff>342834</xdr:rowOff>
    </xdr:from>
    <xdr:to>
      <xdr:col>8</xdr:col>
      <xdr:colOff>160612</xdr:colOff>
      <xdr:row>7</xdr:row>
      <xdr:rowOff>100505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EFF337-0390-4B41-8235-FE53D373A84F}"/>
            </a:ext>
          </a:extLst>
        </xdr:cNvPr>
        <xdr:cNvSpPr/>
      </xdr:nvSpPr>
      <xdr:spPr>
        <a:xfrm>
          <a:off x="7327353" y="1354455"/>
          <a:ext cx="1714500" cy="49339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6</xdr:col>
      <xdr:colOff>22860</xdr:colOff>
      <xdr:row>2</xdr:row>
      <xdr:rowOff>28903</xdr:rowOff>
    </xdr:from>
    <xdr:to>
      <xdr:col>8</xdr:col>
      <xdr:colOff>173947</xdr:colOff>
      <xdr:row>4</xdr:row>
      <xdr:rowOff>154239</xdr:rowOff>
    </xdr:to>
    <xdr:sp macro="" textlink="">
      <xdr:nvSpPr>
        <xdr:cNvPr id="4" name="Rechtec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6F4776-E53B-459C-A7A1-9D4334609F4B}"/>
            </a:ext>
          </a:extLst>
        </xdr:cNvPr>
        <xdr:cNvSpPr/>
      </xdr:nvSpPr>
      <xdr:spPr>
        <a:xfrm>
          <a:off x="7340688" y="685800"/>
          <a:ext cx="1714500" cy="48006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6</xdr:col>
      <xdr:colOff>9525</xdr:colOff>
      <xdr:row>0</xdr:row>
      <xdr:rowOff>0</xdr:rowOff>
    </xdr:from>
    <xdr:to>
      <xdr:col>8</xdr:col>
      <xdr:colOff>160612</xdr:colOff>
      <xdr:row>1</xdr:row>
      <xdr:rowOff>145043</xdr:rowOff>
    </xdr:to>
    <xdr:sp macro="" textlink="">
      <xdr:nvSpPr>
        <xdr:cNvPr id="5" name="Rechtec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B66FAE-7C04-49EB-BBE1-E7D15C5D3E70}"/>
            </a:ext>
          </a:extLst>
        </xdr:cNvPr>
        <xdr:cNvSpPr/>
      </xdr:nvSpPr>
      <xdr:spPr>
        <a:xfrm>
          <a:off x="7327353" y="0"/>
          <a:ext cx="1714500" cy="48006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8</xdr:col>
      <xdr:colOff>754972</xdr:colOff>
      <xdr:row>4</xdr:row>
      <xdr:rowOff>352359</xdr:rowOff>
    </xdr:from>
    <xdr:to>
      <xdr:col>11</xdr:col>
      <xdr:colOff>126256</xdr:colOff>
      <xdr:row>7</xdr:row>
      <xdr:rowOff>106220</xdr:rowOff>
    </xdr:to>
    <xdr:sp macro="" textlink="">
      <xdr:nvSpPr>
        <xdr:cNvPr id="7" name="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2E415F-198C-4DB8-9A50-EF483698028A}"/>
            </a:ext>
          </a:extLst>
        </xdr:cNvPr>
        <xdr:cNvSpPr/>
      </xdr:nvSpPr>
      <xdr:spPr>
        <a:xfrm>
          <a:off x="9636213" y="1363980"/>
          <a:ext cx="1716405" cy="48958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8</xdr:col>
      <xdr:colOff>762592</xdr:colOff>
      <xdr:row>8</xdr:row>
      <xdr:rowOff>150692</xdr:rowOff>
    </xdr:from>
    <xdr:to>
      <xdr:col>11</xdr:col>
      <xdr:colOff>122446</xdr:colOff>
      <xdr:row>11</xdr:row>
      <xdr:rowOff>37640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2D8510-2F46-4A28-9E64-201B794B1666}"/>
            </a:ext>
          </a:extLst>
        </xdr:cNvPr>
        <xdr:cNvSpPr/>
      </xdr:nvSpPr>
      <xdr:spPr>
        <a:xfrm>
          <a:off x="9643833" y="2068830"/>
          <a:ext cx="170497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8</xdr:col>
      <xdr:colOff>762592</xdr:colOff>
      <xdr:row>2</xdr:row>
      <xdr:rowOff>32713</xdr:rowOff>
    </xdr:from>
    <xdr:to>
      <xdr:col>11</xdr:col>
      <xdr:colOff>141496</xdr:colOff>
      <xdr:row>4</xdr:row>
      <xdr:rowOff>159954</xdr:rowOff>
    </xdr:to>
    <xdr:sp macro="" textlink="">
      <xdr:nvSpPr>
        <xdr:cNvPr id="9" name="Rechteck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3C4A29-07D0-47E7-95C8-C202C23CEAC0}"/>
            </a:ext>
          </a:extLst>
        </xdr:cNvPr>
        <xdr:cNvSpPr/>
      </xdr:nvSpPr>
      <xdr:spPr>
        <a:xfrm>
          <a:off x="9643833" y="689610"/>
          <a:ext cx="1724025" cy="48196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  <xdr:twoCellAnchor>
    <xdr:from>
      <xdr:col>8</xdr:col>
      <xdr:colOff>766402</xdr:colOff>
      <xdr:row>0</xdr:row>
      <xdr:rowOff>0</xdr:rowOff>
    </xdr:from>
    <xdr:to>
      <xdr:col>11</xdr:col>
      <xdr:colOff>145306</xdr:colOff>
      <xdr:row>1</xdr:row>
      <xdr:rowOff>143138</xdr:rowOff>
    </xdr:to>
    <xdr:sp macro="" textlink="">
      <xdr:nvSpPr>
        <xdr:cNvPr id="10" name="Rechteck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2FDED8-C5A0-4EB6-9276-57429AD5B6A3}"/>
            </a:ext>
          </a:extLst>
        </xdr:cNvPr>
        <xdr:cNvSpPr/>
      </xdr:nvSpPr>
      <xdr:spPr>
        <a:xfrm>
          <a:off x="9647643" y="0"/>
          <a:ext cx="172402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4</xdr:row>
      <xdr:rowOff>40006</xdr:rowOff>
    </xdr:from>
    <xdr:to>
      <xdr:col>9</xdr:col>
      <xdr:colOff>167640</xdr:colOff>
      <xdr:row>5</xdr:row>
      <xdr:rowOff>148156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CDBF92-1152-4A9C-9AD5-1C3BF449C12E}"/>
            </a:ext>
          </a:extLst>
        </xdr:cNvPr>
        <xdr:cNvSpPr/>
      </xdr:nvSpPr>
      <xdr:spPr>
        <a:xfrm>
          <a:off x="6406515" y="1840231"/>
          <a:ext cx="1714500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7</xdr:col>
      <xdr:colOff>15240</xdr:colOff>
      <xdr:row>1</xdr:row>
      <xdr:rowOff>304801</xdr:rowOff>
    </xdr:from>
    <xdr:to>
      <xdr:col>9</xdr:col>
      <xdr:colOff>167640</xdr:colOff>
      <xdr:row>2</xdr:row>
      <xdr:rowOff>193876</xdr:rowOff>
    </xdr:to>
    <xdr:sp macro="" textlink="">
      <xdr:nvSpPr>
        <xdr:cNvPr id="3" name="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B68EF4-9D30-49FE-87D9-C6DA753F313E}"/>
            </a:ext>
          </a:extLst>
        </xdr:cNvPr>
        <xdr:cNvSpPr/>
      </xdr:nvSpPr>
      <xdr:spPr>
        <a:xfrm>
          <a:off x="6406515" y="847726"/>
          <a:ext cx="1714500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7</xdr:col>
      <xdr:colOff>11430</xdr:colOff>
      <xdr:row>0</xdr:row>
      <xdr:rowOff>0</xdr:rowOff>
    </xdr:from>
    <xdr:to>
      <xdr:col>9</xdr:col>
      <xdr:colOff>163830</xdr:colOff>
      <xdr:row>0</xdr:row>
      <xdr:rowOff>432000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324E4C-525F-41A1-AB0A-8280DF778A75}"/>
            </a:ext>
          </a:extLst>
        </xdr:cNvPr>
        <xdr:cNvSpPr/>
      </xdr:nvSpPr>
      <xdr:spPr>
        <a:xfrm>
          <a:off x="6402705" y="0"/>
          <a:ext cx="1714500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7</xdr:col>
      <xdr:colOff>0</xdr:colOff>
      <xdr:row>7</xdr:row>
      <xdr:rowOff>95250</xdr:rowOff>
    </xdr:from>
    <xdr:to>
      <xdr:col>9</xdr:col>
      <xdr:colOff>167640</xdr:colOff>
      <xdr:row>10</xdr:row>
      <xdr:rowOff>12900</xdr:rowOff>
    </xdr:to>
    <xdr:sp macro="" textlink="">
      <xdr:nvSpPr>
        <xdr:cNvPr id="5" name="Rechtec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28F8CC-AD77-4EDD-918F-6450ED4983B8}"/>
            </a:ext>
          </a:extLst>
        </xdr:cNvPr>
        <xdr:cNvSpPr/>
      </xdr:nvSpPr>
      <xdr:spPr>
        <a:xfrm>
          <a:off x="6391275" y="2752725"/>
          <a:ext cx="1729740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1</a:t>
          </a:r>
        </a:p>
      </xdr:txBody>
    </xdr:sp>
    <xdr:clientData/>
  </xdr:twoCellAnchor>
  <xdr:twoCellAnchor>
    <xdr:from>
      <xdr:col>9</xdr:col>
      <xdr:colOff>752475</xdr:colOff>
      <xdr:row>4</xdr:row>
      <xdr:rowOff>57150</xdr:rowOff>
    </xdr:from>
    <xdr:to>
      <xdr:col>12</xdr:col>
      <xdr:colOff>129540</xdr:colOff>
      <xdr:row>5</xdr:row>
      <xdr:rowOff>165300</xdr:rowOff>
    </xdr:to>
    <xdr:sp macro="" textlink="">
      <xdr:nvSpPr>
        <xdr:cNvPr id="6" name="Rechtec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69E91B-5D9E-499D-A66A-2752E09FD3F0}"/>
            </a:ext>
          </a:extLst>
        </xdr:cNvPr>
        <xdr:cNvSpPr/>
      </xdr:nvSpPr>
      <xdr:spPr>
        <a:xfrm>
          <a:off x="8705850" y="1857375"/>
          <a:ext cx="1720215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9</xdr:col>
      <xdr:colOff>763905</xdr:colOff>
      <xdr:row>7</xdr:row>
      <xdr:rowOff>93345</xdr:rowOff>
    </xdr:from>
    <xdr:to>
      <xdr:col>12</xdr:col>
      <xdr:colOff>129540</xdr:colOff>
      <xdr:row>10</xdr:row>
      <xdr:rowOff>10995</xdr:rowOff>
    </xdr:to>
    <xdr:sp macro="" textlink="">
      <xdr:nvSpPr>
        <xdr:cNvPr id="7" name="Rechteck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E15BCC9-CA14-4A77-A556-BC0EBE9F5377}"/>
            </a:ext>
          </a:extLst>
        </xdr:cNvPr>
        <xdr:cNvSpPr/>
      </xdr:nvSpPr>
      <xdr:spPr>
        <a:xfrm>
          <a:off x="8717280" y="2750820"/>
          <a:ext cx="1708785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9</xdr:col>
      <xdr:colOff>763905</xdr:colOff>
      <xdr:row>1</xdr:row>
      <xdr:rowOff>316231</xdr:rowOff>
    </xdr:from>
    <xdr:to>
      <xdr:col>12</xdr:col>
      <xdr:colOff>135255</xdr:colOff>
      <xdr:row>2</xdr:row>
      <xdr:rowOff>205306</xdr:rowOff>
    </xdr:to>
    <xdr:sp macro="" textlink="">
      <xdr:nvSpPr>
        <xdr:cNvPr id="8" name="Rechteck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0B7EBD-B4C6-4041-A286-9F1E81412445}"/>
            </a:ext>
          </a:extLst>
        </xdr:cNvPr>
        <xdr:cNvSpPr/>
      </xdr:nvSpPr>
      <xdr:spPr>
        <a:xfrm>
          <a:off x="8717280" y="859156"/>
          <a:ext cx="1714500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3</xdr:row>
      <xdr:rowOff>134962</xdr:rowOff>
    </xdr:from>
    <xdr:to>
      <xdr:col>10</xdr:col>
      <xdr:colOff>48471</xdr:colOff>
      <xdr:row>4</xdr:row>
      <xdr:rowOff>181224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1787E9-5510-4D69-A54F-F06A8DFC887D}"/>
            </a:ext>
          </a:extLst>
        </xdr:cNvPr>
        <xdr:cNvSpPr/>
      </xdr:nvSpPr>
      <xdr:spPr>
        <a:xfrm>
          <a:off x="8726952" y="1365885"/>
          <a:ext cx="1440000" cy="45657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8</xdr:col>
      <xdr:colOff>15240</xdr:colOff>
      <xdr:row>1</xdr:row>
      <xdr:rowOff>286922</xdr:rowOff>
    </xdr:from>
    <xdr:to>
      <xdr:col>10</xdr:col>
      <xdr:colOff>48471</xdr:colOff>
      <xdr:row>2</xdr:row>
      <xdr:rowOff>333185</xdr:rowOff>
    </xdr:to>
    <xdr:sp macro="" textlink="">
      <xdr:nvSpPr>
        <xdr:cNvPr id="3" name="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DFAFDC-3254-4AC1-942C-4212678C601E}"/>
            </a:ext>
          </a:extLst>
        </xdr:cNvPr>
        <xdr:cNvSpPr/>
      </xdr:nvSpPr>
      <xdr:spPr>
        <a:xfrm>
          <a:off x="8726952" y="697230"/>
          <a:ext cx="1440000" cy="45657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8</xdr:col>
      <xdr:colOff>15240</xdr:colOff>
      <xdr:row>0</xdr:row>
      <xdr:rowOff>0</xdr:rowOff>
    </xdr:from>
    <xdr:to>
      <xdr:col>10</xdr:col>
      <xdr:colOff>48471</xdr:colOff>
      <xdr:row>1</xdr:row>
      <xdr:rowOff>57692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B04811-0A54-4FD6-8EEA-A6B091DB8765}"/>
            </a:ext>
          </a:extLst>
        </xdr:cNvPr>
        <xdr:cNvSpPr/>
      </xdr:nvSpPr>
      <xdr:spPr>
        <a:xfrm>
          <a:off x="8726952" y="0"/>
          <a:ext cx="1440000" cy="468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8</xdr:col>
      <xdr:colOff>0</xdr:colOff>
      <xdr:row>6</xdr:row>
      <xdr:rowOff>54218</xdr:rowOff>
    </xdr:from>
    <xdr:to>
      <xdr:col>10</xdr:col>
      <xdr:colOff>33231</xdr:colOff>
      <xdr:row>8</xdr:row>
      <xdr:rowOff>134185</xdr:rowOff>
    </xdr:to>
    <xdr:sp macro="" textlink="">
      <xdr:nvSpPr>
        <xdr:cNvPr id="5" name="Rechtec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EB3B86-DEAE-41A1-8862-3B2C21537E2F}"/>
            </a:ext>
          </a:extLst>
        </xdr:cNvPr>
        <xdr:cNvSpPr/>
      </xdr:nvSpPr>
      <xdr:spPr>
        <a:xfrm>
          <a:off x="8711712" y="2091103"/>
          <a:ext cx="1440000" cy="47562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1</a:t>
          </a:r>
        </a:p>
      </xdr:txBody>
    </xdr:sp>
    <xdr:clientData/>
  </xdr:twoCellAnchor>
  <xdr:twoCellAnchor>
    <xdr:from>
      <xdr:col>10</xdr:col>
      <xdr:colOff>474199</xdr:colOff>
      <xdr:row>3</xdr:row>
      <xdr:rowOff>136866</xdr:rowOff>
    </xdr:from>
    <xdr:to>
      <xdr:col>10</xdr:col>
      <xdr:colOff>1906579</xdr:colOff>
      <xdr:row>4</xdr:row>
      <xdr:rowOff>190748</xdr:rowOff>
    </xdr:to>
    <xdr:sp macro="" textlink="">
      <xdr:nvSpPr>
        <xdr:cNvPr id="6" name="Rechtec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6C3CE1-E77E-48BE-B6F4-8704599019E2}"/>
            </a:ext>
          </a:extLst>
        </xdr:cNvPr>
        <xdr:cNvSpPr/>
      </xdr:nvSpPr>
      <xdr:spPr>
        <a:xfrm>
          <a:off x="10592680" y="1367789"/>
          <a:ext cx="1432380" cy="46419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10</xdr:col>
      <xdr:colOff>476104</xdr:colOff>
      <xdr:row>6</xdr:row>
      <xdr:rowOff>54219</xdr:rowOff>
    </xdr:from>
    <xdr:to>
      <xdr:col>10</xdr:col>
      <xdr:colOff>1910389</xdr:colOff>
      <xdr:row>8</xdr:row>
      <xdr:rowOff>130376</xdr:rowOff>
    </xdr:to>
    <xdr:sp macro="" textlink="">
      <xdr:nvSpPr>
        <xdr:cNvPr id="7" name="Rechteck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1E0E0B-A527-4008-A7A3-94810C093092}"/>
            </a:ext>
          </a:extLst>
        </xdr:cNvPr>
        <xdr:cNvSpPr/>
      </xdr:nvSpPr>
      <xdr:spPr>
        <a:xfrm>
          <a:off x="10594585" y="2091104"/>
          <a:ext cx="1434285" cy="47181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10</xdr:col>
      <xdr:colOff>472293</xdr:colOff>
      <xdr:row>0</xdr:row>
      <xdr:rowOff>0</xdr:rowOff>
    </xdr:from>
    <xdr:to>
      <xdr:col>10</xdr:col>
      <xdr:colOff>1914198</xdr:colOff>
      <xdr:row>1</xdr:row>
      <xdr:rowOff>53882</xdr:rowOff>
    </xdr:to>
    <xdr:sp macro="" textlink="">
      <xdr:nvSpPr>
        <xdr:cNvPr id="9" name="Rechtec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E99BB0-1EB0-4266-A9FD-6FEFAE318F69}"/>
            </a:ext>
          </a:extLst>
        </xdr:cNvPr>
        <xdr:cNvSpPr/>
      </xdr:nvSpPr>
      <xdr:spPr>
        <a:xfrm>
          <a:off x="10590774" y="0"/>
          <a:ext cx="1441905" cy="46419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154305</xdr:rowOff>
    </xdr:from>
    <xdr:to>
      <xdr:col>1</xdr:col>
      <xdr:colOff>933450</xdr:colOff>
      <xdr:row>32</xdr:row>
      <xdr:rowOff>133350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66986A-30E2-488B-BA4E-A5274243FEBF}"/>
            </a:ext>
          </a:extLst>
        </xdr:cNvPr>
        <xdr:cNvSpPr/>
      </xdr:nvSpPr>
      <xdr:spPr>
        <a:xfrm>
          <a:off x="9525" y="5507355"/>
          <a:ext cx="1714500" cy="49339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0</xdr:col>
      <xdr:colOff>22860</xdr:colOff>
      <xdr:row>26</xdr:row>
      <xdr:rowOff>0</xdr:rowOff>
    </xdr:from>
    <xdr:to>
      <xdr:col>1</xdr:col>
      <xdr:colOff>946785</xdr:colOff>
      <xdr:row>28</xdr:row>
      <xdr:rowOff>137160</xdr:rowOff>
    </xdr:to>
    <xdr:sp macro="" textlink="">
      <xdr:nvSpPr>
        <xdr:cNvPr id="3" name="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5A0C61-59E5-417A-BB57-BE199D244061}"/>
            </a:ext>
          </a:extLst>
        </xdr:cNvPr>
        <xdr:cNvSpPr/>
      </xdr:nvSpPr>
      <xdr:spPr>
        <a:xfrm>
          <a:off x="22860" y="4838700"/>
          <a:ext cx="1714500" cy="48006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933450</xdr:colOff>
      <xdr:row>24</xdr:row>
      <xdr:rowOff>137160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DC2E34-BA2C-4128-9E79-D1E31957F9F4}"/>
            </a:ext>
          </a:extLst>
        </xdr:cNvPr>
        <xdr:cNvSpPr/>
      </xdr:nvSpPr>
      <xdr:spPr>
        <a:xfrm>
          <a:off x="9525" y="4152900"/>
          <a:ext cx="1714500" cy="48006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1</xdr:col>
      <xdr:colOff>1527810</xdr:colOff>
      <xdr:row>29</xdr:row>
      <xdr:rowOff>163830</xdr:rowOff>
    </xdr:from>
    <xdr:to>
      <xdr:col>3</xdr:col>
      <xdr:colOff>548640</xdr:colOff>
      <xdr:row>32</xdr:row>
      <xdr:rowOff>139065</xdr:rowOff>
    </xdr:to>
    <xdr:sp macro="" textlink="">
      <xdr:nvSpPr>
        <xdr:cNvPr id="7" name="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96D1D3-F55F-4699-9E31-60C6E3B3B940}"/>
            </a:ext>
          </a:extLst>
        </xdr:cNvPr>
        <xdr:cNvSpPr/>
      </xdr:nvSpPr>
      <xdr:spPr>
        <a:xfrm>
          <a:off x="2318385" y="5516880"/>
          <a:ext cx="1716405" cy="48958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1</xdr:col>
      <xdr:colOff>1535430</xdr:colOff>
      <xdr:row>34</xdr:row>
      <xdr:rowOff>11430</xdr:rowOff>
    </xdr:from>
    <xdr:to>
      <xdr:col>3</xdr:col>
      <xdr:colOff>544830</xdr:colOff>
      <xdr:row>36</xdr:row>
      <xdr:rowOff>146685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FD5906-4C4B-4734-8181-562A982C8FE8}"/>
            </a:ext>
          </a:extLst>
        </xdr:cNvPr>
        <xdr:cNvSpPr/>
      </xdr:nvSpPr>
      <xdr:spPr>
        <a:xfrm>
          <a:off x="2326005" y="6221730"/>
          <a:ext cx="170497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Formatieren2</a:t>
          </a:r>
        </a:p>
      </xdr:txBody>
    </xdr:sp>
    <xdr:clientData/>
  </xdr:twoCellAnchor>
  <xdr:twoCellAnchor>
    <xdr:from>
      <xdr:col>1</xdr:col>
      <xdr:colOff>1535430</xdr:colOff>
      <xdr:row>26</xdr:row>
      <xdr:rowOff>3810</xdr:rowOff>
    </xdr:from>
    <xdr:to>
      <xdr:col>3</xdr:col>
      <xdr:colOff>563880</xdr:colOff>
      <xdr:row>28</xdr:row>
      <xdr:rowOff>142875</xdr:rowOff>
    </xdr:to>
    <xdr:sp macro="" textlink="">
      <xdr:nvSpPr>
        <xdr:cNvPr id="9" name="Rechteck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B0648FB-013E-43B2-B741-997D0C9B981E}"/>
            </a:ext>
          </a:extLst>
        </xdr:cNvPr>
        <xdr:cNvSpPr/>
      </xdr:nvSpPr>
      <xdr:spPr>
        <a:xfrm>
          <a:off x="2326005" y="4842510"/>
          <a:ext cx="1724025" cy="48196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  <xdr:twoCellAnchor>
    <xdr:from>
      <xdr:col>1</xdr:col>
      <xdr:colOff>1539240</xdr:colOff>
      <xdr:row>22</xdr:row>
      <xdr:rowOff>0</xdr:rowOff>
    </xdr:from>
    <xdr:to>
      <xdr:col>3</xdr:col>
      <xdr:colOff>567690</xdr:colOff>
      <xdr:row>24</xdr:row>
      <xdr:rowOff>135255</xdr:rowOff>
    </xdr:to>
    <xdr:sp macro="" textlink="">
      <xdr:nvSpPr>
        <xdr:cNvPr id="10" name="Rechteck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E8A4CD-BE4F-4739-8B93-C4A276E9F553}"/>
            </a:ext>
          </a:extLst>
        </xdr:cNvPr>
        <xdr:cNvSpPr/>
      </xdr:nvSpPr>
      <xdr:spPr>
        <a:xfrm>
          <a:off x="2329815" y="4152900"/>
          <a:ext cx="1724025" cy="47815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17182</xdr:rowOff>
        </xdr:from>
        <xdr:to>
          <xdr:col>19</xdr:col>
          <xdr:colOff>542178</xdr:colOff>
          <xdr:row>38</xdr:row>
          <xdr:rowOff>0</xdr:rowOff>
        </xdr:to>
        <xdr:pic>
          <xdr:nvPicPr>
            <xdr:cNvPr id="6" name="Grafik 5">
              <a:extLst>
                <a:ext uri="{FF2B5EF4-FFF2-40B4-BE49-F238E27FC236}">
                  <a16:creationId xmlns:a16="http://schemas.microsoft.com/office/drawing/2014/main" id="{A979DA4F-80B8-022A-B48D-5CA1AFDF16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B$103:$I$116" spid="_x0000_s819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9412941" y="398182"/>
              <a:ext cx="9876678" cy="641499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57150">
              <a:solidFill>
                <a:srgbClr val="0070C0"/>
              </a:solidFill>
              <a:miter lim="800000"/>
              <a:headEnd/>
              <a:tailE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</xdr:colOff>
      <xdr:row>4</xdr:row>
      <xdr:rowOff>44841</xdr:rowOff>
    </xdr:from>
    <xdr:to>
      <xdr:col>18</xdr:col>
      <xdr:colOff>229333</xdr:colOff>
      <xdr:row>6</xdr:row>
      <xdr:rowOff>81187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1969D-3758-46F0-9B6B-6EC6CE0D0466}"/>
            </a:ext>
          </a:extLst>
        </xdr:cNvPr>
        <xdr:cNvSpPr/>
      </xdr:nvSpPr>
      <xdr:spPr>
        <a:xfrm>
          <a:off x="6246642" y="1356360"/>
          <a:ext cx="1712595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Seitenlayout 1</a:t>
          </a:r>
        </a:p>
      </xdr:txBody>
    </xdr:sp>
    <xdr:clientData/>
  </xdr:twoCellAnchor>
  <xdr:twoCellAnchor>
    <xdr:from>
      <xdr:col>14</xdr:col>
      <xdr:colOff>19050</xdr:colOff>
      <xdr:row>1</xdr:row>
      <xdr:rowOff>304800</xdr:rowOff>
    </xdr:from>
    <xdr:to>
      <xdr:col>18</xdr:col>
      <xdr:colOff>246478</xdr:colOff>
      <xdr:row>2</xdr:row>
      <xdr:rowOff>355800</xdr:rowOff>
    </xdr:to>
    <xdr:sp macro="" textlink="">
      <xdr:nvSpPr>
        <xdr:cNvPr id="3" name="Rechtec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51E70C-F88A-402A-8C7A-0A4A4C7E98E6}"/>
            </a:ext>
          </a:extLst>
        </xdr:cNvPr>
        <xdr:cNvSpPr/>
      </xdr:nvSpPr>
      <xdr:spPr>
        <a:xfrm>
          <a:off x="6254262" y="685800"/>
          <a:ext cx="1722120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2</a:t>
          </a:r>
        </a:p>
      </xdr:txBody>
    </xdr:sp>
    <xdr:clientData/>
  </xdr:twoCellAnchor>
  <xdr:twoCellAnchor>
    <xdr:from>
      <xdr:col>14</xdr:col>
      <xdr:colOff>11430</xdr:colOff>
      <xdr:row>0</xdr:row>
      <xdr:rowOff>0</xdr:rowOff>
    </xdr:from>
    <xdr:to>
      <xdr:col>18</xdr:col>
      <xdr:colOff>229333</xdr:colOff>
      <xdr:row>1</xdr:row>
      <xdr:rowOff>51000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940016-5095-44C7-831C-3A7C9560CD8D}"/>
            </a:ext>
          </a:extLst>
        </xdr:cNvPr>
        <xdr:cNvSpPr/>
      </xdr:nvSpPr>
      <xdr:spPr>
        <a:xfrm>
          <a:off x="6246642" y="0"/>
          <a:ext cx="1712595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Runden 1</a:t>
          </a:r>
        </a:p>
      </xdr:txBody>
    </xdr:sp>
    <xdr:clientData/>
  </xdr:twoCellAnchor>
  <xdr:twoCellAnchor>
    <xdr:from>
      <xdr:col>14</xdr:col>
      <xdr:colOff>0</xdr:colOff>
      <xdr:row>8</xdr:row>
      <xdr:rowOff>31945</xdr:rowOff>
    </xdr:from>
    <xdr:to>
      <xdr:col>18</xdr:col>
      <xdr:colOff>240763</xdr:colOff>
      <xdr:row>10</xdr:row>
      <xdr:rowOff>126907</xdr:rowOff>
    </xdr:to>
    <xdr:sp macro="" textlink="">
      <xdr:nvSpPr>
        <xdr:cNvPr id="5" name="Rechtec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2F202F2-D310-47F2-87AF-90BE4E60EBEC}"/>
            </a:ext>
          </a:extLst>
        </xdr:cNvPr>
        <xdr:cNvSpPr/>
      </xdr:nvSpPr>
      <xdr:spPr>
        <a:xfrm>
          <a:off x="6235212" y="2076157"/>
          <a:ext cx="1735455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1</a:t>
          </a:r>
        </a:p>
      </xdr:txBody>
    </xdr:sp>
    <xdr:clientData/>
  </xdr:twoCellAnchor>
  <xdr:twoCellAnchor>
    <xdr:from>
      <xdr:col>20</xdr:col>
      <xdr:colOff>76347</xdr:colOff>
      <xdr:row>4</xdr:row>
      <xdr:rowOff>56271</xdr:rowOff>
    </xdr:from>
    <xdr:to>
      <xdr:col>24</xdr:col>
      <xdr:colOff>296155</xdr:colOff>
      <xdr:row>6</xdr:row>
      <xdr:rowOff>92617</xdr:rowOff>
    </xdr:to>
    <xdr:sp macro="" textlink="">
      <xdr:nvSpPr>
        <xdr:cNvPr id="6" name="Rechtec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287A6E-01F7-4184-8BD6-34EEACE17D5D}"/>
            </a:ext>
          </a:extLst>
        </xdr:cNvPr>
        <xdr:cNvSpPr/>
      </xdr:nvSpPr>
      <xdr:spPr>
        <a:xfrm>
          <a:off x="8553597" y="1367790"/>
          <a:ext cx="1714500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Formatieren1</a:t>
          </a:r>
        </a:p>
      </xdr:txBody>
    </xdr:sp>
    <xdr:clientData/>
  </xdr:twoCellAnchor>
  <xdr:twoCellAnchor>
    <xdr:from>
      <xdr:col>20</xdr:col>
      <xdr:colOff>85872</xdr:colOff>
      <xdr:row>1</xdr:row>
      <xdr:rowOff>310515</xdr:rowOff>
    </xdr:from>
    <xdr:to>
      <xdr:col>24</xdr:col>
      <xdr:colOff>315205</xdr:colOff>
      <xdr:row>2</xdr:row>
      <xdr:rowOff>361515</xdr:rowOff>
    </xdr:to>
    <xdr:sp macro="" textlink="">
      <xdr:nvSpPr>
        <xdr:cNvPr id="8" name="Rechteck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C8DDF3-CA0D-48C9-8CE8-1B108D82B27A}"/>
            </a:ext>
          </a:extLst>
        </xdr:cNvPr>
        <xdr:cNvSpPr/>
      </xdr:nvSpPr>
      <xdr:spPr>
        <a:xfrm>
          <a:off x="8563122" y="691515"/>
          <a:ext cx="1724025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Prozentrechnen</a:t>
          </a:r>
        </a:p>
      </xdr:txBody>
    </xdr:sp>
    <xdr:clientData/>
  </xdr:twoCellAnchor>
  <xdr:twoCellAnchor>
    <xdr:from>
      <xdr:col>20</xdr:col>
      <xdr:colOff>91587</xdr:colOff>
      <xdr:row>0</xdr:row>
      <xdr:rowOff>0</xdr:rowOff>
    </xdr:from>
    <xdr:to>
      <xdr:col>24</xdr:col>
      <xdr:colOff>320920</xdr:colOff>
      <xdr:row>1</xdr:row>
      <xdr:rowOff>51000</xdr:rowOff>
    </xdr:to>
    <xdr:sp macro="" textlink="">
      <xdr:nvSpPr>
        <xdr:cNvPr id="9" name="Rechtec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B280E4-30D7-4A3F-B629-4F876A28C296}"/>
            </a:ext>
          </a:extLst>
        </xdr:cNvPr>
        <xdr:cNvSpPr/>
      </xdr:nvSpPr>
      <xdr:spPr>
        <a:xfrm>
          <a:off x="8568837" y="0"/>
          <a:ext cx="1724025" cy="432000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400" b="1"/>
            <a:t>Zeit 2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19050</xdr:rowOff>
        </xdr:from>
        <xdr:to>
          <xdr:col>38</xdr:col>
          <xdr:colOff>304312</xdr:colOff>
          <xdr:row>41</xdr:row>
          <xdr:rowOff>49091</xdr:rowOff>
        </xdr:to>
        <xdr:pic>
          <xdr:nvPicPr>
            <xdr:cNvPr id="7" name="Grafik 6">
              <a:extLst>
                <a:ext uri="{FF2B5EF4-FFF2-40B4-BE49-F238E27FC236}">
                  <a16:creationId xmlns:a16="http://schemas.microsoft.com/office/drawing/2014/main" id="{01870702-6A29-B865-F2E9-E150D8A573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00:$N$130" spid="_x0000_s922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9420225" y="2209800"/>
              <a:ext cx="6400312" cy="521164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CE4D23-1108-4502-B287-B7996C3F8C52}" name="Weine" displayName="Weine" ref="A8:M66" totalsRowShown="0" headerRowDxfId="17" dataDxfId="16">
  <autoFilter ref="A8:M66" xr:uid="{89CE4D23-1108-4502-B287-B7996C3F8C5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8C5630F-AE4E-4C58-AFFC-98056684BBED}" name="WeinNr" dataDxfId="15"/>
    <tableColumn id="2" xr3:uid="{3AB36A6A-206F-4DFE-B8DC-6369B9150CE5}" name="Bezeichnung" dataDxfId="14"/>
    <tableColumn id="3" xr3:uid="{0A4490E8-78B4-42D2-85BA-B2205ECA1C1A}" name="Jahr" dataDxfId="13"/>
    <tableColumn id="4" xr3:uid="{5D52B0CA-E1A4-429B-B9F8-E2507C5080AC}" name="Flasche" dataDxfId="12"/>
    <tableColumn id="5" xr3:uid="{3D83FE9F-5091-487E-BB2F-21BF77F4DB9F}" name="Preis" dataDxfId="11"/>
    <tableColumn id="6" xr3:uid="{2EC383F8-9A7B-41C1-97BC-F476F1765D27}" name="Farbe" dataDxfId="10"/>
    <tableColumn id="7" xr3:uid="{1EE59AA9-2D34-44E0-88B1-A9BB02AF217B}" name="Reife von" dataDxfId="9"/>
    <tableColumn id="8" xr3:uid="{7BA5F9DB-FB90-4243-B83A-AED653472BAF}" name="Reife bis" dataDxfId="8"/>
    <tableColumn id="9" xr3:uid="{B1292C86-4EE4-42F1-9ECB-833AEEB5C9B5}" name="Traubensorte" dataDxfId="7"/>
    <tableColumn id="10" xr3:uid="{0317E2E4-3CCA-459A-886A-CB2001E30FFA}" name="Region" dataDxfId="6"/>
    <tableColumn id="11" xr3:uid="{5B765A84-F110-404D-83BA-C92B10CA2D1A}" name="Land" dataDxfId="5"/>
    <tableColumn id="12" xr3:uid="{60F0F2CA-5975-40F6-8107-B0D12DE5F473}" name="Bestand" dataDxfId="4"/>
    <tableColumn id="13" xr3:uid="{B9B7FA56-C156-49B2-9727-27804F014C17}" name="Lagerkeller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showGridLines="0" showRowColHeaders="0" tabSelected="1" workbookViewId="0">
      <selection activeCell="I7" sqref="I7"/>
    </sheetView>
  </sheetViews>
  <sheetFormatPr baseColWidth="10" defaultColWidth="11.42578125" defaultRowHeight="28.5" customHeight="1"/>
  <cols>
    <col min="1" max="1" width="15" style="8" customWidth="1"/>
    <col min="2" max="2" width="19.42578125" style="8" customWidth="1"/>
    <col min="3" max="3" width="23" style="8" customWidth="1"/>
    <col min="4" max="4" width="26.140625" style="8" customWidth="1"/>
    <col min="5" max="5" width="15" style="8" customWidth="1"/>
    <col min="6" max="16384" width="11.42578125" style="8"/>
  </cols>
  <sheetData>
    <row r="1" spans="1:5" ht="28.5" customHeight="1">
      <c r="A1" s="237"/>
      <c r="B1" s="237"/>
      <c r="C1" s="237"/>
      <c r="D1" s="7"/>
      <c r="E1" s="7"/>
    </row>
    <row r="2" spans="1:5" ht="28.5" customHeight="1">
      <c r="A2" s="7"/>
      <c r="B2" s="7"/>
      <c r="C2" s="7"/>
      <c r="D2" s="7"/>
      <c r="E2" s="7"/>
    </row>
    <row r="3" spans="1:5" ht="28.5" customHeight="1">
      <c r="A3" s="9"/>
      <c r="B3" s="10"/>
      <c r="C3" s="11"/>
      <c r="D3" s="12"/>
      <c r="E3" s="13"/>
    </row>
    <row r="4" spans="1:5" ht="28.5" customHeight="1">
      <c r="A4" s="9"/>
      <c r="B4" s="11"/>
      <c r="C4" s="11"/>
      <c r="D4" s="12"/>
      <c r="E4" s="13"/>
    </row>
    <row r="5" spans="1:5" ht="28.5" customHeight="1">
      <c r="A5" s="9"/>
      <c r="B5" s="11"/>
      <c r="C5" s="11"/>
      <c r="D5" s="12"/>
      <c r="E5" s="7"/>
    </row>
    <row r="6" spans="1:5" ht="28.5" customHeight="1">
      <c r="A6" s="9"/>
      <c r="B6" s="11"/>
      <c r="C6" s="11"/>
      <c r="D6" s="14"/>
      <c r="E6" s="15"/>
    </row>
    <row r="7" spans="1:5" ht="28.5" customHeight="1">
      <c r="A7" s="9"/>
      <c r="B7" s="11"/>
      <c r="C7" s="11"/>
      <c r="D7" s="7"/>
      <c r="E7" s="7"/>
    </row>
    <row r="8" spans="1:5" ht="28.5" customHeight="1">
      <c r="A8" s="9"/>
      <c r="B8" s="11"/>
      <c r="C8" s="11"/>
      <c r="D8" s="7"/>
      <c r="E8" s="7"/>
    </row>
    <row r="9" spans="1:5" ht="28.5" customHeight="1">
      <c r="A9" s="9"/>
      <c r="B9" s="11"/>
      <c r="C9" s="11"/>
      <c r="D9" s="7"/>
      <c r="E9" s="7"/>
    </row>
    <row r="10" spans="1:5" ht="28.5" customHeight="1">
      <c r="A10" s="9"/>
      <c r="B10" s="11"/>
      <c r="C10" s="11"/>
      <c r="D10" s="7"/>
      <c r="E10" s="7"/>
    </row>
    <row r="11" spans="1:5" ht="28.5" customHeight="1">
      <c r="A11" s="9"/>
      <c r="B11" s="11"/>
      <c r="C11" s="11"/>
      <c r="D11" s="7"/>
      <c r="E11" s="7"/>
    </row>
    <row r="12" spans="1:5" ht="28.5" customHeight="1">
      <c r="A12" s="9"/>
      <c r="B12" s="11"/>
      <c r="C12" s="11"/>
      <c r="D12" s="7"/>
      <c r="E12" s="7"/>
    </row>
    <row r="13" spans="1:5" ht="28.5" customHeight="1">
      <c r="A13" s="9"/>
      <c r="B13" s="11"/>
      <c r="C13" s="11"/>
      <c r="D13" s="7"/>
      <c r="E13" s="7"/>
    </row>
    <row r="14" spans="1:5" ht="28.5" customHeight="1">
      <c r="A14" s="9"/>
      <c r="B14" s="11"/>
      <c r="C14" s="11"/>
      <c r="D14" s="7"/>
      <c r="E14" s="7"/>
    </row>
    <row r="15" spans="1:5" ht="28.5" customHeight="1">
      <c r="A15" s="9"/>
      <c r="B15" s="11"/>
      <c r="C15" s="11"/>
      <c r="D15" s="7"/>
      <c r="E15" s="7"/>
    </row>
    <row r="16" spans="1:5" ht="28.5" customHeight="1">
      <c r="A16" s="9"/>
      <c r="B16" s="11"/>
      <c r="C16" s="7"/>
      <c r="D16" s="7"/>
      <c r="E16" s="7"/>
    </row>
    <row r="18" spans="1:2" ht="28.5" customHeight="1">
      <c r="A18" s="16"/>
      <c r="B18" s="16"/>
    </row>
    <row r="19" spans="1:2" ht="28.5" customHeight="1">
      <c r="A19" s="16"/>
      <c r="B19" s="16"/>
    </row>
    <row r="99" spans="1:3" ht="28.5" customHeight="1">
      <c r="A99" s="237" t="s">
        <v>0</v>
      </c>
      <c r="B99" s="237"/>
      <c r="C99" s="237"/>
    </row>
    <row r="100" spans="1:3" ht="28.5" customHeight="1">
      <c r="A100" s="7"/>
      <c r="B100" s="7"/>
      <c r="C100" s="7"/>
    </row>
    <row r="101" spans="1:3" ht="28.5" customHeight="1">
      <c r="A101" s="17" t="s">
        <v>1</v>
      </c>
      <c r="B101" s="17" t="s">
        <v>2</v>
      </c>
      <c r="C101" s="18" t="s">
        <v>3</v>
      </c>
    </row>
    <row r="102" spans="1:3" ht="28.5" customHeight="1">
      <c r="A102" s="9" t="s">
        <v>4</v>
      </c>
      <c r="B102" s="10">
        <v>106003</v>
      </c>
      <c r="C102" s="11">
        <f>ROUND((B102/12)*2,1)/2</f>
        <v>8833.6</v>
      </c>
    </row>
    <row r="103" spans="1:3" ht="28.5" customHeight="1">
      <c r="A103" s="9" t="s">
        <v>5</v>
      </c>
      <c r="B103" s="11">
        <v>82108</v>
      </c>
      <c r="C103" s="11">
        <f t="shared" ref="C103:C114" si="0">ROUND((B103/12)*2,1)/2</f>
        <v>6842.35</v>
      </c>
    </row>
    <row r="104" spans="1:3" ht="28.5" customHeight="1">
      <c r="A104" s="9" t="s">
        <v>6</v>
      </c>
      <c r="B104" s="11">
        <v>107155</v>
      </c>
      <c r="C104" s="11">
        <f t="shared" si="0"/>
        <v>8929.6</v>
      </c>
    </row>
    <row r="105" spans="1:3" ht="28.5" customHeight="1">
      <c r="A105" s="9" t="s">
        <v>7</v>
      </c>
      <c r="B105" s="11">
        <v>121838</v>
      </c>
      <c r="C105" s="11">
        <f t="shared" si="0"/>
        <v>10153.15</v>
      </c>
    </row>
    <row r="106" spans="1:3" ht="28.5" customHeight="1">
      <c r="A106" s="9" t="s">
        <v>8</v>
      </c>
      <c r="B106" s="11">
        <v>147612</v>
      </c>
      <c r="C106" s="11">
        <f t="shared" si="0"/>
        <v>12301</v>
      </c>
    </row>
    <row r="107" spans="1:3" ht="28.5" customHeight="1">
      <c r="A107" s="9" t="s">
        <v>9</v>
      </c>
      <c r="B107" s="11">
        <v>102156</v>
      </c>
      <c r="C107" s="11">
        <f t="shared" si="0"/>
        <v>8513</v>
      </c>
    </row>
    <row r="108" spans="1:3" ht="28.5" customHeight="1">
      <c r="A108" s="9" t="s">
        <v>10</v>
      </c>
      <c r="B108" s="11">
        <v>76734</v>
      </c>
      <c r="C108" s="11">
        <f t="shared" si="0"/>
        <v>6394.5</v>
      </c>
    </row>
    <row r="109" spans="1:3" ht="28.5" customHeight="1">
      <c r="A109" s="9" t="s">
        <v>11</v>
      </c>
      <c r="B109" s="11">
        <v>76557</v>
      </c>
      <c r="C109" s="11">
        <f t="shared" si="0"/>
        <v>6379.75</v>
      </c>
    </row>
    <row r="110" spans="1:3" ht="28.5" customHeight="1">
      <c r="A110" s="9" t="s">
        <v>12</v>
      </c>
      <c r="B110" s="11">
        <v>136957</v>
      </c>
      <c r="C110" s="11">
        <f t="shared" si="0"/>
        <v>11413.1</v>
      </c>
    </row>
    <row r="111" spans="1:3" ht="28.5" customHeight="1">
      <c r="A111" s="9" t="s">
        <v>13</v>
      </c>
      <c r="B111" s="11">
        <v>131204</v>
      </c>
      <c r="C111" s="11">
        <f t="shared" si="0"/>
        <v>10933.65</v>
      </c>
    </row>
    <row r="112" spans="1:3" ht="28.5" customHeight="1">
      <c r="A112" s="9" t="s">
        <v>14</v>
      </c>
      <c r="B112" s="11">
        <v>150323</v>
      </c>
      <c r="C112" s="11">
        <f t="shared" si="0"/>
        <v>12526.9</v>
      </c>
    </row>
    <row r="113" spans="1:5" ht="28.5" customHeight="1">
      <c r="A113" s="9" t="s">
        <v>15</v>
      </c>
      <c r="B113" s="11">
        <v>83361</v>
      </c>
      <c r="C113" s="11">
        <f t="shared" si="0"/>
        <v>6946.75</v>
      </c>
    </row>
    <row r="114" spans="1:5" ht="28.5" customHeight="1">
      <c r="A114" s="9" t="s">
        <v>16</v>
      </c>
      <c r="B114" s="11">
        <v>84463</v>
      </c>
      <c r="C114" s="11">
        <f t="shared" si="0"/>
        <v>7038.6</v>
      </c>
    </row>
    <row r="115" spans="1:5" ht="28.5" customHeight="1">
      <c r="A115" s="9"/>
      <c r="B115" s="11">
        <f>ROUND(SUM(B102:B114),-3)</f>
        <v>1406000</v>
      </c>
      <c r="C115" s="7"/>
    </row>
    <row r="117" spans="1:5" ht="28.5" customHeight="1">
      <c r="A117" s="16" t="s">
        <v>17</v>
      </c>
      <c r="B117" s="16" t="s">
        <v>18</v>
      </c>
      <c r="E117" s="238" t="s">
        <v>19</v>
      </c>
    </row>
    <row r="118" spans="1:5" ht="28.5" customHeight="1">
      <c r="A118" s="16" t="s">
        <v>20</v>
      </c>
      <c r="B118" s="16" t="s">
        <v>21</v>
      </c>
      <c r="E118" s="238"/>
    </row>
    <row r="119" spans="1:5" ht="28.5" customHeight="1">
      <c r="E119" s="238"/>
    </row>
    <row r="120" spans="1:5" ht="28.5" customHeight="1">
      <c r="E120" s="238"/>
    </row>
  </sheetData>
  <mergeCells count="3">
    <mergeCell ref="A1:C1"/>
    <mergeCell ref="A99:C99"/>
    <mergeCell ref="E117:E120"/>
  </mergeCell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6"/>
  <sheetViews>
    <sheetView workbookViewId="0"/>
  </sheetViews>
  <sheetFormatPr baseColWidth="10" defaultColWidth="11.42578125" defaultRowHeight="12.75"/>
  <cols>
    <col min="2" max="2" width="15.5703125" customWidth="1"/>
    <col min="6" max="6" width="13.140625" customWidth="1"/>
  </cols>
  <sheetData>
    <row r="1" spans="1:8" s="3" customFormat="1" ht="23.25">
      <c r="A1" s="3" t="s">
        <v>262</v>
      </c>
    </row>
    <row r="3" spans="1:8" ht="14.25">
      <c r="A3" s="2" t="s">
        <v>263</v>
      </c>
    </row>
    <row r="4" spans="1:8" ht="14.25">
      <c r="A4" s="1"/>
    </row>
    <row r="5" spans="1:8" ht="14.25">
      <c r="A5" s="2" t="s">
        <v>264</v>
      </c>
      <c r="B5" s="2">
        <v>1</v>
      </c>
      <c r="C5" s="2" t="s">
        <v>265</v>
      </c>
      <c r="D5" s="2">
        <v>4</v>
      </c>
      <c r="E5" s="2" t="s">
        <v>266</v>
      </c>
      <c r="F5" s="2">
        <v>5</v>
      </c>
      <c r="G5" s="2" t="s">
        <v>267</v>
      </c>
      <c r="H5" s="2" t="s">
        <v>268</v>
      </c>
    </row>
    <row r="6" spans="1:8" ht="14.25">
      <c r="A6" s="1"/>
    </row>
    <row r="7" spans="1:8" ht="14.25">
      <c r="A7" s="2" t="s">
        <v>269</v>
      </c>
    </row>
    <row r="8" spans="1:8" ht="14.25">
      <c r="A8" s="1"/>
    </row>
    <row r="9" spans="1:8" ht="14.25">
      <c r="A9" s="2" t="s">
        <v>264</v>
      </c>
      <c r="B9" s="2">
        <v>1988</v>
      </c>
      <c r="C9" s="2" t="s">
        <v>265</v>
      </c>
      <c r="D9" s="2">
        <v>1994</v>
      </c>
      <c r="E9" s="2" t="s">
        <v>266</v>
      </c>
      <c r="F9" s="2">
        <v>1990</v>
      </c>
      <c r="G9" s="2" t="s">
        <v>267</v>
      </c>
      <c r="H9" s="2" t="s">
        <v>268</v>
      </c>
    </row>
    <row r="10" spans="1:8" ht="14.25">
      <c r="A10" s="1"/>
    </row>
    <row r="11" spans="1:8" ht="14.25">
      <c r="A11" s="2" t="s">
        <v>270</v>
      </c>
    </row>
    <row r="12" spans="1:8" ht="14.25">
      <c r="A12" s="1"/>
    </row>
    <row r="13" spans="1:8" ht="14.25">
      <c r="A13" s="2" t="s">
        <v>264</v>
      </c>
      <c r="B13" s="2" t="s">
        <v>94</v>
      </c>
      <c r="C13" s="2" t="s">
        <v>265</v>
      </c>
      <c r="D13" s="2" t="s">
        <v>103</v>
      </c>
      <c r="E13" s="2" t="s">
        <v>266</v>
      </c>
      <c r="F13" s="2" t="s">
        <v>271</v>
      </c>
      <c r="G13" s="2" t="s">
        <v>267</v>
      </c>
      <c r="H13" s="2" t="s">
        <v>268</v>
      </c>
    </row>
    <row r="14" spans="1:8" ht="14.25">
      <c r="A14" s="1"/>
    </row>
    <row r="15" spans="1:8" ht="14.25">
      <c r="A15" s="2" t="s">
        <v>272</v>
      </c>
    </row>
    <row r="16" spans="1:8" ht="14.25">
      <c r="A16" s="1"/>
    </row>
    <row r="17" spans="1:13" ht="14.25">
      <c r="A17" s="2" t="s">
        <v>264</v>
      </c>
      <c r="B17" s="2">
        <v>37.5</v>
      </c>
      <c r="C17" s="2" t="s">
        <v>265</v>
      </c>
      <c r="D17" s="2">
        <v>70</v>
      </c>
      <c r="E17" s="2" t="s">
        <v>266</v>
      </c>
      <c r="F17" s="2">
        <v>100</v>
      </c>
      <c r="G17" s="2" t="s">
        <v>267</v>
      </c>
      <c r="H17" s="2" t="s">
        <v>268</v>
      </c>
    </row>
    <row r="20" spans="1:13">
      <c r="A20" s="4" t="s">
        <v>67</v>
      </c>
      <c r="B20" s="4" t="s">
        <v>68</v>
      </c>
      <c r="C20" s="4" t="s">
        <v>273</v>
      </c>
      <c r="D20" s="4" t="s">
        <v>274</v>
      </c>
      <c r="E20" s="5" t="s">
        <v>71</v>
      </c>
      <c r="F20" s="4" t="s">
        <v>72</v>
      </c>
      <c r="G20" s="4" t="s">
        <v>73</v>
      </c>
      <c r="H20" s="4" t="s">
        <v>74</v>
      </c>
      <c r="I20" s="4" t="s">
        <v>75</v>
      </c>
      <c r="J20" s="4" t="s">
        <v>76</v>
      </c>
      <c r="K20" s="4" t="s">
        <v>77</v>
      </c>
      <c r="L20" s="4" t="s">
        <v>78</v>
      </c>
      <c r="M20" s="4" t="s">
        <v>79</v>
      </c>
    </row>
    <row r="21" spans="1:13">
      <c r="A21" s="4">
        <v>202</v>
      </c>
      <c r="B21" s="4" t="s">
        <v>275</v>
      </c>
      <c r="C21" s="4">
        <v>1988</v>
      </c>
      <c r="D21" s="4">
        <v>75</v>
      </c>
      <c r="E21" s="6">
        <v>18.600000000000001</v>
      </c>
      <c r="F21" s="4" t="s">
        <v>81</v>
      </c>
      <c r="G21" s="4">
        <v>1992</v>
      </c>
      <c r="H21" s="4">
        <v>1994</v>
      </c>
      <c r="I21" s="4" t="s">
        <v>101</v>
      </c>
      <c r="J21" s="4" t="s">
        <v>276</v>
      </c>
      <c r="K21" s="4" t="s">
        <v>277</v>
      </c>
      <c r="L21" s="4">
        <v>1</v>
      </c>
      <c r="M21" s="4">
        <v>4</v>
      </c>
    </row>
    <row r="22" spans="1:13">
      <c r="A22" s="4">
        <v>204</v>
      </c>
      <c r="B22" s="4" t="s">
        <v>278</v>
      </c>
      <c r="C22" s="4">
        <v>1989</v>
      </c>
      <c r="D22" s="4">
        <v>75</v>
      </c>
      <c r="E22" s="6">
        <v>13.9</v>
      </c>
      <c r="F22" s="4" t="s">
        <v>81</v>
      </c>
      <c r="G22" s="4">
        <v>1995</v>
      </c>
      <c r="H22" s="4">
        <v>1997</v>
      </c>
      <c r="I22" s="4" t="s">
        <v>279</v>
      </c>
      <c r="J22" s="4" t="s">
        <v>276</v>
      </c>
      <c r="K22" s="4" t="s">
        <v>277</v>
      </c>
      <c r="L22" s="4">
        <v>1</v>
      </c>
      <c r="M22" s="4">
        <v>4</v>
      </c>
    </row>
    <row r="23" spans="1:13">
      <c r="A23" s="4">
        <v>201</v>
      </c>
      <c r="B23" s="4" t="s">
        <v>280</v>
      </c>
      <c r="C23" s="4">
        <v>1990</v>
      </c>
      <c r="D23" s="4">
        <v>75</v>
      </c>
      <c r="E23" s="6">
        <v>18.399999999999999</v>
      </c>
      <c r="F23" s="4" t="s">
        <v>81</v>
      </c>
      <c r="G23" s="4">
        <v>1993</v>
      </c>
      <c r="H23" s="4">
        <v>1994</v>
      </c>
      <c r="I23" s="4" t="s">
        <v>101</v>
      </c>
      <c r="J23" s="4" t="s">
        <v>276</v>
      </c>
      <c r="K23" s="4" t="s">
        <v>277</v>
      </c>
      <c r="L23" s="4">
        <v>1</v>
      </c>
      <c r="M23" s="4">
        <v>5</v>
      </c>
    </row>
    <row r="24" spans="1:13">
      <c r="A24" s="4">
        <v>203</v>
      </c>
      <c r="B24" s="4" t="s">
        <v>281</v>
      </c>
      <c r="C24" s="4">
        <v>1990</v>
      </c>
      <c r="D24" s="4">
        <v>75</v>
      </c>
      <c r="E24" s="6">
        <v>13.8</v>
      </c>
      <c r="F24" s="4" t="s">
        <v>81</v>
      </c>
      <c r="G24" s="4">
        <v>1996</v>
      </c>
      <c r="H24" s="4">
        <v>1998</v>
      </c>
      <c r="I24" s="4" t="s">
        <v>82</v>
      </c>
      <c r="J24" s="4" t="s">
        <v>276</v>
      </c>
      <c r="K24" s="4" t="s">
        <v>277</v>
      </c>
      <c r="L24" s="4">
        <v>1</v>
      </c>
      <c r="M24" s="4">
        <v>5</v>
      </c>
    </row>
    <row r="25" spans="1:13">
      <c r="A25" s="4">
        <v>26</v>
      </c>
      <c r="B25" s="4" t="s">
        <v>282</v>
      </c>
      <c r="C25" s="4">
        <v>1986</v>
      </c>
      <c r="D25" s="4">
        <v>75</v>
      </c>
      <c r="E25" s="6">
        <v>8.5</v>
      </c>
      <c r="F25" s="4" t="s">
        <v>81</v>
      </c>
      <c r="G25" s="4">
        <v>1992</v>
      </c>
      <c r="H25" s="4">
        <v>1994</v>
      </c>
      <c r="I25" s="4" t="s">
        <v>125</v>
      </c>
      <c r="J25" s="4" t="s">
        <v>157</v>
      </c>
      <c r="K25" s="4" t="s">
        <v>158</v>
      </c>
      <c r="L25" s="4">
        <v>1</v>
      </c>
      <c r="M25" s="4">
        <v>3</v>
      </c>
    </row>
    <row r="26" spans="1:13">
      <c r="A26" s="4">
        <v>25</v>
      </c>
      <c r="B26" s="4" t="s">
        <v>283</v>
      </c>
      <c r="C26" s="4">
        <v>1988</v>
      </c>
      <c r="D26" s="4">
        <v>75</v>
      </c>
      <c r="E26" s="6">
        <v>7.45</v>
      </c>
      <c r="F26" s="4" t="s">
        <v>81</v>
      </c>
      <c r="G26" s="4">
        <v>1993</v>
      </c>
      <c r="H26" s="4">
        <v>1995</v>
      </c>
      <c r="I26" s="4" t="s">
        <v>82</v>
      </c>
      <c r="J26" s="4" t="s">
        <v>157</v>
      </c>
      <c r="K26" s="4" t="s">
        <v>158</v>
      </c>
      <c r="L26" s="4">
        <v>9</v>
      </c>
      <c r="M26" s="4">
        <v>4</v>
      </c>
    </row>
    <row r="27" spans="1:13">
      <c r="A27" s="4">
        <v>145</v>
      </c>
      <c r="B27" s="4" t="s">
        <v>156</v>
      </c>
      <c r="C27" s="4">
        <v>1990</v>
      </c>
      <c r="D27" s="4">
        <v>75</v>
      </c>
      <c r="E27" s="6">
        <v>18.95</v>
      </c>
      <c r="F27" s="4" t="s">
        <v>81</v>
      </c>
      <c r="G27" s="4">
        <v>1996</v>
      </c>
      <c r="H27" s="4">
        <v>1998</v>
      </c>
      <c r="I27" s="4" t="s">
        <v>125</v>
      </c>
      <c r="J27" s="4" t="s">
        <v>157</v>
      </c>
      <c r="K27" s="4" t="s">
        <v>158</v>
      </c>
      <c r="L27" s="4">
        <v>1</v>
      </c>
      <c r="M27" s="4">
        <v>5</v>
      </c>
    </row>
    <row r="28" spans="1:13">
      <c r="A28" s="4">
        <v>37</v>
      </c>
      <c r="B28" s="4" t="s">
        <v>284</v>
      </c>
      <c r="C28" s="4">
        <v>1987</v>
      </c>
      <c r="D28" s="4">
        <v>75</v>
      </c>
      <c r="E28" s="6">
        <v>15</v>
      </c>
      <c r="F28" s="4" t="s">
        <v>81</v>
      </c>
      <c r="G28" s="4">
        <v>1993</v>
      </c>
      <c r="H28" s="4">
        <v>1996</v>
      </c>
      <c r="I28" s="4" t="s">
        <v>82</v>
      </c>
      <c r="J28" s="4" t="s">
        <v>285</v>
      </c>
      <c r="K28" s="4" t="s">
        <v>285</v>
      </c>
      <c r="L28" s="4">
        <v>10</v>
      </c>
      <c r="M28" s="4">
        <v>3</v>
      </c>
    </row>
    <row r="29" spans="1:13">
      <c r="A29" s="4">
        <v>38</v>
      </c>
      <c r="B29" s="4" t="s">
        <v>286</v>
      </c>
      <c r="C29" s="4">
        <v>1988</v>
      </c>
      <c r="D29" s="4">
        <v>75</v>
      </c>
      <c r="E29" s="6">
        <v>14.9</v>
      </c>
      <c r="F29" s="4" t="s">
        <v>81</v>
      </c>
      <c r="G29" s="4">
        <v>1996</v>
      </c>
      <c r="H29" s="4">
        <v>1998</v>
      </c>
      <c r="I29" s="4" t="s">
        <v>82</v>
      </c>
      <c r="J29" s="4" t="s">
        <v>285</v>
      </c>
      <c r="K29" s="4" t="s">
        <v>285</v>
      </c>
      <c r="L29" s="4">
        <v>6</v>
      </c>
      <c r="M29" s="4">
        <v>4</v>
      </c>
    </row>
    <row r="30" spans="1:13">
      <c r="A30" s="4">
        <v>39</v>
      </c>
      <c r="B30" s="4" t="s">
        <v>287</v>
      </c>
      <c r="C30" s="4">
        <v>1988</v>
      </c>
      <c r="D30" s="4">
        <v>75</v>
      </c>
      <c r="E30" s="6">
        <v>12</v>
      </c>
      <c r="F30" s="4" t="s">
        <v>81</v>
      </c>
      <c r="G30" s="4">
        <v>1996</v>
      </c>
      <c r="H30" s="4">
        <v>1998</v>
      </c>
      <c r="I30" s="4" t="s">
        <v>82</v>
      </c>
      <c r="J30" s="4" t="s">
        <v>285</v>
      </c>
      <c r="K30" s="4" t="s">
        <v>285</v>
      </c>
      <c r="L30" s="4">
        <v>6</v>
      </c>
      <c r="M30" s="4">
        <v>4</v>
      </c>
    </row>
    <row r="31" spans="1:13">
      <c r="A31" s="4">
        <v>125</v>
      </c>
      <c r="B31" s="4" t="s">
        <v>131</v>
      </c>
      <c r="C31" s="4">
        <v>1969</v>
      </c>
      <c r="D31" s="4">
        <v>75</v>
      </c>
      <c r="E31" s="6">
        <v>48.45</v>
      </c>
      <c r="F31" s="4" t="s">
        <v>81</v>
      </c>
      <c r="G31" s="4">
        <v>1977</v>
      </c>
      <c r="H31" s="4">
        <v>1979</v>
      </c>
      <c r="I31" s="4" t="s">
        <v>125</v>
      </c>
      <c r="J31" s="4" t="s">
        <v>132</v>
      </c>
      <c r="K31" s="4" t="s">
        <v>127</v>
      </c>
      <c r="L31" s="4">
        <v>1</v>
      </c>
      <c r="M31" s="4">
        <v>1</v>
      </c>
    </row>
    <row r="32" spans="1:13">
      <c r="A32" s="4">
        <v>129</v>
      </c>
      <c r="B32" s="4" t="s">
        <v>136</v>
      </c>
      <c r="C32" s="4">
        <v>1978</v>
      </c>
      <c r="D32" s="4">
        <v>150</v>
      </c>
      <c r="E32" s="6">
        <v>28.75</v>
      </c>
      <c r="F32" s="4" t="s">
        <v>81</v>
      </c>
      <c r="G32" s="4">
        <v>1988</v>
      </c>
      <c r="H32" s="4">
        <v>1990</v>
      </c>
      <c r="I32" s="4" t="s">
        <v>125</v>
      </c>
      <c r="J32" s="4" t="s">
        <v>132</v>
      </c>
      <c r="K32" s="4" t="s">
        <v>127</v>
      </c>
      <c r="L32" s="4">
        <v>1</v>
      </c>
      <c r="M32" s="4">
        <v>1</v>
      </c>
    </row>
    <row r="33" spans="1:13">
      <c r="A33" s="4">
        <v>127</v>
      </c>
      <c r="B33" s="4" t="s">
        <v>134</v>
      </c>
      <c r="C33" s="4">
        <v>1980</v>
      </c>
      <c r="D33" s="4">
        <v>75</v>
      </c>
      <c r="E33" s="6">
        <v>10.25</v>
      </c>
      <c r="F33" s="4" t="s">
        <v>81</v>
      </c>
      <c r="G33" s="4">
        <v>1990</v>
      </c>
      <c r="H33" s="4">
        <v>1992</v>
      </c>
      <c r="I33" s="4" t="s">
        <v>125</v>
      </c>
      <c r="J33" s="4" t="s">
        <v>132</v>
      </c>
      <c r="K33" s="4" t="s">
        <v>127</v>
      </c>
      <c r="L33" s="4">
        <v>2</v>
      </c>
      <c r="M33" s="4">
        <v>1</v>
      </c>
    </row>
    <row r="34" spans="1:13">
      <c r="A34" s="4">
        <v>122</v>
      </c>
      <c r="B34" s="4" t="s">
        <v>124</v>
      </c>
      <c r="C34" s="4">
        <v>1982</v>
      </c>
      <c r="D34" s="4">
        <v>70</v>
      </c>
      <c r="E34" s="6">
        <v>12.65</v>
      </c>
      <c r="F34" s="4" t="s">
        <v>81</v>
      </c>
      <c r="G34" s="4">
        <v>1987</v>
      </c>
      <c r="H34" s="4">
        <v>1990</v>
      </c>
      <c r="I34" s="4" t="s">
        <v>125</v>
      </c>
      <c r="J34" s="4" t="s">
        <v>126</v>
      </c>
      <c r="K34" s="4" t="s">
        <v>127</v>
      </c>
      <c r="L34" s="4">
        <v>3</v>
      </c>
      <c r="M34" s="4">
        <v>1</v>
      </c>
    </row>
    <row r="35" spans="1:13">
      <c r="A35" s="4">
        <v>124</v>
      </c>
      <c r="B35" s="4" t="s">
        <v>129</v>
      </c>
      <c r="C35" s="4">
        <v>1982</v>
      </c>
      <c r="D35" s="4">
        <v>75</v>
      </c>
      <c r="E35" s="6">
        <v>12.3</v>
      </c>
      <c r="F35" s="4" t="s">
        <v>81</v>
      </c>
      <c r="G35" s="4">
        <v>1990</v>
      </c>
      <c r="H35" s="4">
        <v>1992</v>
      </c>
      <c r="I35" s="4" t="s">
        <v>125</v>
      </c>
      <c r="J35" s="4" t="s">
        <v>130</v>
      </c>
      <c r="K35" s="4" t="s">
        <v>127</v>
      </c>
      <c r="L35" s="4">
        <v>1</v>
      </c>
      <c r="M35" s="4">
        <v>1</v>
      </c>
    </row>
    <row r="36" spans="1:13">
      <c r="A36" s="4">
        <v>128</v>
      </c>
      <c r="B36" s="4" t="s">
        <v>135</v>
      </c>
      <c r="C36" s="4">
        <v>1983</v>
      </c>
      <c r="D36" s="4">
        <v>75</v>
      </c>
      <c r="E36" s="6">
        <v>16.8</v>
      </c>
      <c r="F36" s="4" t="s">
        <v>81</v>
      </c>
      <c r="G36" s="4">
        <v>1991</v>
      </c>
      <c r="H36" s="4">
        <v>1993</v>
      </c>
      <c r="I36" s="4" t="s">
        <v>125</v>
      </c>
      <c r="J36" s="4" t="s">
        <v>132</v>
      </c>
      <c r="K36" s="4" t="s">
        <v>127</v>
      </c>
      <c r="L36" s="4">
        <v>2</v>
      </c>
      <c r="M36" s="4">
        <v>2</v>
      </c>
    </row>
    <row r="37" spans="1:13">
      <c r="A37" s="4">
        <v>130</v>
      </c>
      <c r="B37" s="4" t="s">
        <v>137</v>
      </c>
      <c r="C37" s="4">
        <v>1983</v>
      </c>
      <c r="D37" s="4">
        <v>75</v>
      </c>
      <c r="E37" s="6">
        <v>17.350000000000001</v>
      </c>
      <c r="F37" s="4" t="s">
        <v>81</v>
      </c>
      <c r="G37" s="4">
        <v>1991</v>
      </c>
      <c r="H37" s="4">
        <v>1993</v>
      </c>
      <c r="I37" s="4" t="s">
        <v>125</v>
      </c>
      <c r="J37" s="4" t="s">
        <v>132</v>
      </c>
      <c r="K37" s="4" t="s">
        <v>127</v>
      </c>
      <c r="L37" s="4">
        <v>2</v>
      </c>
      <c r="M37" s="4">
        <v>2</v>
      </c>
    </row>
    <row r="38" spans="1:13">
      <c r="A38" s="4">
        <v>42</v>
      </c>
      <c r="B38" s="4" t="s">
        <v>288</v>
      </c>
      <c r="C38" s="4">
        <v>1985</v>
      </c>
      <c r="D38" s="4">
        <v>75</v>
      </c>
      <c r="E38" s="6">
        <v>6.45</v>
      </c>
      <c r="F38" s="4" t="s">
        <v>81</v>
      </c>
      <c r="G38" s="4">
        <v>1993</v>
      </c>
      <c r="H38" s="4">
        <v>1995</v>
      </c>
      <c r="I38" s="4" t="s">
        <v>82</v>
      </c>
      <c r="J38" s="4" t="s">
        <v>130</v>
      </c>
      <c r="K38" s="4" t="s">
        <v>127</v>
      </c>
      <c r="L38" s="4">
        <v>6</v>
      </c>
      <c r="M38" s="4">
        <v>2</v>
      </c>
    </row>
    <row r="39" spans="1:13">
      <c r="A39" s="4">
        <v>43</v>
      </c>
      <c r="B39" s="4" t="s">
        <v>135</v>
      </c>
      <c r="C39" s="4">
        <v>1985</v>
      </c>
      <c r="D39" s="4">
        <v>75</v>
      </c>
      <c r="E39" s="6">
        <v>6.95</v>
      </c>
      <c r="F39" s="4" t="s">
        <v>81</v>
      </c>
      <c r="G39" s="4">
        <v>1991</v>
      </c>
      <c r="H39" s="4">
        <v>1993</v>
      </c>
      <c r="I39" s="4" t="s">
        <v>289</v>
      </c>
      <c r="J39" s="4" t="s">
        <v>132</v>
      </c>
      <c r="K39" s="4" t="s">
        <v>127</v>
      </c>
      <c r="L39" s="4">
        <v>6</v>
      </c>
      <c r="M39" s="4">
        <v>2</v>
      </c>
    </row>
    <row r="40" spans="1:13">
      <c r="A40" s="4">
        <v>123</v>
      </c>
      <c r="B40" s="4" t="s">
        <v>128</v>
      </c>
      <c r="C40" s="4">
        <v>1986</v>
      </c>
      <c r="D40" s="4">
        <v>75</v>
      </c>
      <c r="E40" s="6">
        <v>15.95</v>
      </c>
      <c r="F40" s="4" t="s">
        <v>81</v>
      </c>
      <c r="G40" s="4">
        <v>1990</v>
      </c>
      <c r="H40" s="4">
        <v>1992</v>
      </c>
      <c r="I40" s="4" t="s">
        <v>125</v>
      </c>
      <c r="J40" s="4" t="s">
        <v>126</v>
      </c>
      <c r="K40" s="4" t="s">
        <v>127</v>
      </c>
      <c r="L40" s="4">
        <v>4</v>
      </c>
      <c r="M40" s="4">
        <v>3</v>
      </c>
    </row>
    <row r="41" spans="1:13">
      <c r="A41" s="4">
        <v>126</v>
      </c>
      <c r="B41" s="4" t="s">
        <v>133</v>
      </c>
      <c r="C41" s="4">
        <v>1987</v>
      </c>
      <c r="D41" s="4">
        <v>75</v>
      </c>
      <c r="E41" s="6">
        <v>11.25</v>
      </c>
      <c r="F41" s="4" t="s">
        <v>81</v>
      </c>
      <c r="G41" s="4">
        <v>1995</v>
      </c>
      <c r="H41" s="4">
        <v>1996</v>
      </c>
      <c r="I41" s="4" t="s">
        <v>125</v>
      </c>
      <c r="J41" s="4" t="s">
        <v>132</v>
      </c>
      <c r="K41" s="4" t="s">
        <v>127</v>
      </c>
      <c r="L41" s="4">
        <v>6</v>
      </c>
      <c r="M41" s="4">
        <v>3</v>
      </c>
    </row>
    <row r="42" spans="1:13">
      <c r="A42" s="4">
        <v>40</v>
      </c>
      <c r="B42" s="4" t="s">
        <v>290</v>
      </c>
      <c r="C42" s="4">
        <v>1988</v>
      </c>
      <c r="D42" s="4">
        <v>75</v>
      </c>
      <c r="E42" s="6">
        <v>14.5</v>
      </c>
      <c r="F42" s="4" t="s">
        <v>291</v>
      </c>
      <c r="G42" s="4">
        <v>1993</v>
      </c>
      <c r="H42" s="4">
        <v>1994</v>
      </c>
      <c r="I42" s="4" t="s">
        <v>101</v>
      </c>
      <c r="J42" s="4" t="s">
        <v>130</v>
      </c>
      <c r="K42" s="4" t="s">
        <v>127</v>
      </c>
      <c r="L42" s="4">
        <v>1</v>
      </c>
      <c r="M42" s="4">
        <v>4</v>
      </c>
    </row>
    <row r="43" spans="1:13">
      <c r="A43" s="4">
        <v>41</v>
      </c>
      <c r="B43" s="4" t="s">
        <v>292</v>
      </c>
      <c r="C43" s="4">
        <v>1986</v>
      </c>
      <c r="D43" s="4">
        <v>75</v>
      </c>
      <c r="E43" s="6">
        <v>8.5</v>
      </c>
      <c r="F43" s="4" t="s">
        <v>89</v>
      </c>
      <c r="G43" s="4">
        <v>1991</v>
      </c>
      <c r="H43" s="4">
        <v>1993</v>
      </c>
      <c r="I43" s="4" t="s">
        <v>90</v>
      </c>
      <c r="J43" s="4" t="s">
        <v>130</v>
      </c>
      <c r="K43" s="4" t="s">
        <v>127</v>
      </c>
      <c r="L43" s="4">
        <v>1</v>
      </c>
      <c r="M43" s="4">
        <v>3</v>
      </c>
    </row>
    <row r="44" spans="1:13">
      <c r="A44" s="4">
        <v>104</v>
      </c>
      <c r="B44" s="4" t="s">
        <v>95</v>
      </c>
      <c r="C44" s="4">
        <v>1990</v>
      </c>
      <c r="D44" s="4">
        <v>75</v>
      </c>
      <c r="E44" s="6">
        <v>11</v>
      </c>
      <c r="F44" s="4" t="s">
        <v>96</v>
      </c>
      <c r="G44" s="4">
        <v>1993</v>
      </c>
      <c r="H44" s="4">
        <v>1995</v>
      </c>
      <c r="I44" s="4" t="s">
        <v>97</v>
      </c>
      <c r="J44" s="4" t="s">
        <v>98</v>
      </c>
      <c r="K44" s="4" t="s">
        <v>99</v>
      </c>
      <c r="L44" s="4">
        <v>1</v>
      </c>
      <c r="M44" s="4">
        <v>5</v>
      </c>
    </row>
    <row r="45" spans="1:13">
      <c r="A45" s="4">
        <v>163</v>
      </c>
      <c r="B45" s="4" t="s">
        <v>293</v>
      </c>
      <c r="C45" s="4">
        <v>1986</v>
      </c>
      <c r="D45" s="4">
        <v>75</v>
      </c>
      <c r="E45" s="6">
        <v>33.35</v>
      </c>
      <c r="F45" s="4" t="s">
        <v>294</v>
      </c>
      <c r="G45" s="4">
        <v>1988</v>
      </c>
      <c r="H45" s="4">
        <v>1990</v>
      </c>
      <c r="I45" s="4" t="s">
        <v>101</v>
      </c>
      <c r="J45" s="4" t="s">
        <v>295</v>
      </c>
      <c r="K45" s="4" t="s">
        <v>99</v>
      </c>
      <c r="L45" s="4">
        <v>1</v>
      </c>
      <c r="M45" s="4">
        <v>3</v>
      </c>
    </row>
    <row r="46" spans="1:13">
      <c r="A46" s="4">
        <v>44</v>
      </c>
      <c r="B46" s="4" t="s">
        <v>296</v>
      </c>
      <c r="C46" s="4">
        <v>1990</v>
      </c>
      <c r="D46" s="4">
        <v>75</v>
      </c>
      <c r="E46" s="6">
        <v>14.5</v>
      </c>
      <c r="F46" s="4" t="s">
        <v>294</v>
      </c>
      <c r="G46" s="4">
        <v>1992</v>
      </c>
      <c r="H46" s="4">
        <v>1994</v>
      </c>
      <c r="I46" s="4" t="s">
        <v>101</v>
      </c>
      <c r="J46" s="4" t="s">
        <v>295</v>
      </c>
      <c r="K46" s="4" t="s">
        <v>99</v>
      </c>
      <c r="L46" s="4">
        <v>1</v>
      </c>
      <c r="M46" s="4">
        <v>5</v>
      </c>
    </row>
    <row r="47" spans="1:13">
      <c r="A47" s="4">
        <v>161</v>
      </c>
      <c r="B47" s="4" t="s">
        <v>297</v>
      </c>
      <c r="C47" s="4">
        <v>1973</v>
      </c>
      <c r="D47" s="4">
        <v>75</v>
      </c>
      <c r="E47" s="6">
        <v>75.650000000000006</v>
      </c>
      <c r="F47" s="4" t="s">
        <v>81</v>
      </c>
      <c r="G47" s="4">
        <v>1988</v>
      </c>
      <c r="H47" s="4">
        <v>1990</v>
      </c>
      <c r="I47" s="4" t="s">
        <v>125</v>
      </c>
      <c r="J47" s="4" t="s">
        <v>298</v>
      </c>
      <c r="K47" s="4" t="s">
        <v>99</v>
      </c>
      <c r="L47" s="4">
        <v>1</v>
      </c>
      <c r="M47" s="4">
        <v>1</v>
      </c>
    </row>
    <row r="48" spans="1:13">
      <c r="A48" s="4">
        <v>155</v>
      </c>
      <c r="B48" s="4" t="s">
        <v>173</v>
      </c>
      <c r="C48" s="4">
        <v>1975</v>
      </c>
      <c r="D48" s="4">
        <v>75</v>
      </c>
      <c r="E48" s="6">
        <v>33.35</v>
      </c>
      <c r="F48" s="4" t="s">
        <v>81</v>
      </c>
      <c r="G48" s="4">
        <v>1985</v>
      </c>
      <c r="H48" s="4">
        <v>1988</v>
      </c>
      <c r="I48" s="4" t="s">
        <v>125</v>
      </c>
      <c r="J48" s="4" t="s">
        <v>174</v>
      </c>
      <c r="K48" s="4" t="s">
        <v>99</v>
      </c>
      <c r="L48" s="4">
        <v>1</v>
      </c>
      <c r="M48" s="4">
        <v>1</v>
      </c>
    </row>
    <row r="49" spans="1:13">
      <c r="A49" s="4">
        <v>136</v>
      </c>
      <c r="B49" s="4" t="s">
        <v>147</v>
      </c>
      <c r="C49" s="4">
        <v>1976</v>
      </c>
      <c r="D49" s="4">
        <v>75</v>
      </c>
      <c r="E49" s="6">
        <v>43.8</v>
      </c>
      <c r="F49" s="4" t="s">
        <v>81</v>
      </c>
      <c r="G49" s="4">
        <v>1984</v>
      </c>
      <c r="H49" s="4">
        <v>1988</v>
      </c>
      <c r="I49" s="4" t="s">
        <v>92</v>
      </c>
      <c r="J49" s="4" t="s">
        <v>148</v>
      </c>
      <c r="K49" s="4" t="s">
        <v>99</v>
      </c>
      <c r="L49" s="4">
        <v>2</v>
      </c>
      <c r="M49" s="4">
        <v>1</v>
      </c>
    </row>
    <row r="50" spans="1:13">
      <c r="A50" s="4">
        <v>165</v>
      </c>
      <c r="B50" s="4" t="s">
        <v>299</v>
      </c>
      <c r="C50" s="4">
        <v>1976</v>
      </c>
      <c r="D50" s="4">
        <v>75</v>
      </c>
      <c r="E50" s="6">
        <v>51.25</v>
      </c>
      <c r="F50" s="4" t="s">
        <v>81</v>
      </c>
      <c r="G50" s="4">
        <v>1986</v>
      </c>
      <c r="H50" s="4">
        <v>1990</v>
      </c>
      <c r="I50" s="4" t="s">
        <v>125</v>
      </c>
      <c r="J50" s="4" t="s">
        <v>300</v>
      </c>
      <c r="K50" s="4" t="s">
        <v>99</v>
      </c>
      <c r="L50" s="4">
        <v>1</v>
      </c>
      <c r="M50" s="4">
        <v>1</v>
      </c>
    </row>
    <row r="51" spans="1:13">
      <c r="A51" s="4">
        <v>150</v>
      </c>
      <c r="B51" s="4" t="s">
        <v>166</v>
      </c>
      <c r="C51" s="4">
        <v>1977</v>
      </c>
      <c r="D51" s="4">
        <v>75</v>
      </c>
      <c r="E51" s="6">
        <v>46.15</v>
      </c>
      <c r="F51" s="4" t="s">
        <v>81</v>
      </c>
      <c r="G51" s="4">
        <v>1981</v>
      </c>
      <c r="H51" s="4">
        <v>1983</v>
      </c>
      <c r="I51" s="4" t="s">
        <v>101</v>
      </c>
      <c r="J51" s="4" t="s">
        <v>165</v>
      </c>
      <c r="K51" s="4" t="s">
        <v>99</v>
      </c>
      <c r="L51" s="4">
        <v>3</v>
      </c>
      <c r="M51" s="4">
        <v>1</v>
      </c>
    </row>
    <row r="52" spans="1:13">
      <c r="A52" s="4">
        <v>149</v>
      </c>
      <c r="B52" s="4" t="s">
        <v>164</v>
      </c>
      <c r="C52" s="4">
        <v>1978</v>
      </c>
      <c r="D52" s="4">
        <v>75</v>
      </c>
      <c r="E52" s="6">
        <v>39.5</v>
      </c>
      <c r="F52" s="4" t="s">
        <v>81</v>
      </c>
      <c r="G52" s="4">
        <v>1982</v>
      </c>
      <c r="H52" s="4">
        <v>1984</v>
      </c>
      <c r="I52" s="4" t="s">
        <v>101</v>
      </c>
      <c r="J52" s="4" t="s">
        <v>165</v>
      </c>
      <c r="K52" s="4" t="s">
        <v>99</v>
      </c>
      <c r="L52" s="4">
        <v>2</v>
      </c>
      <c r="M52" s="4">
        <v>1</v>
      </c>
    </row>
    <row r="53" spans="1:13">
      <c r="A53" s="4">
        <v>52</v>
      </c>
      <c r="B53" s="4" t="s">
        <v>301</v>
      </c>
      <c r="C53" s="4">
        <v>1979</v>
      </c>
      <c r="D53" s="4">
        <v>75</v>
      </c>
      <c r="E53" s="6">
        <v>12</v>
      </c>
      <c r="F53" s="4" t="s">
        <v>81</v>
      </c>
      <c r="G53" s="4">
        <v>1989</v>
      </c>
      <c r="H53" s="4">
        <v>1991</v>
      </c>
      <c r="I53" s="4" t="s">
        <v>92</v>
      </c>
      <c r="J53" s="4" t="s">
        <v>144</v>
      </c>
      <c r="K53" s="4" t="s">
        <v>99</v>
      </c>
      <c r="L53" s="4">
        <v>2</v>
      </c>
      <c r="M53" s="4">
        <v>1</v>
      </c>
    </row>
    <row r="54" spans="1:13">
      <c r="A54" s="4">
        <v>162</v>
      </c>
      <c r="B54" s="4" t="s">
        <v>302</v>
      </c>
      <c r="C54" s="4">
        <v>1979</v>
      </c>
      <c r="D54" s="4">
        <v>75</v>
      </c>
      <c r="E54" s="6">
        <v>45.75</v>
      </c>
      <c r="F54" s="4" t="s">
        <v>81</v>
      </c>
      <c r="G54" s="4">
        <v>1987</v>
      </c>
      <c r="H54" s="4">
        <v>1989</v>
      </c>
      <c r="I54" s="4" t="s">
        <v>125</v>
      </c>
      <c r="J54" s="4" t="s">
        <v>303</v>
      </c>
      <c r="K54" s="4" t="s">
        <v>99</v>
      </c>
      <c r="L54" s="4">
        <v>3</v>
      </c>
      <c r="M54" s="4">
        <v>1</v>
      </c>
    </row>
    <row r="55" spans="1:13">
      <c r="A55" s="4">
        <v>187</v>
      </c>
      <c r="B55" s="4" t="s">
        <v>304</v>
      </c>
      <c r="C55" s="4">
        <v>1979</v>
      </c>
      <c r="D55" s="4">
        <v>75</v>
      </c>
      <c r="E55" s="6">
        <v>23.9</v>
      </c>
      <c r="F55" s="4" t="s">
        <v>81</v>
      </c>
      <c r="G55" s="4">
        <v>1989</v>
      </c>
      <c r="H55" s="4">
        <v>1993</v>
      </c>
      <c r="I55" s="4" t="s">
        <v>125</v>
      </c>
      <c r="J55" s="4" t="s">
        <v>298</v>
      </c>
      <c r="K55" s="4" t="s">
        <v>99</v>
      </c>
      <c r="L55" s="4">
        <v>1</v>
      </c>
      <c r="M55" s="4">
        <v>1</v>
      </c>
    </row>
    <row r="56" spans="1:13">
      <c r="A56" s="4">
        <v>60</v>
      </c>
      <c r="B56" s="4" t="s">
        <v>305</v>
      </c>
      <c r="C56" s="4">
        <v>1981</v>
      </c>
      <c r="D56" s="4">
        <v>75</v>
      </c>
      <c r="E56" s="6">
        <v>19.899999999999999</v>
      </c>
      <c r="F56" s="4" t="s">
        <v>81</v>
      </c>
      <c r="G56" s="4">
        <v>1991</v>
      </c>
      <c r="H56" s="4">
        <v>1995</v>
      </c>
      <c r="I56" s="4" t="s">
        <v>125</v>
      </c>
      <c r="J56" s="4" t="s">
        <v>298</v>
      </c>
      <c r="K56" s="4" t="s">
        <v>99</v>
      </c>
      <c r="L56" s="4">
        <v>9</v>
      </c>
      <c r="M56" s="4">
        <v>1</v>
      </c>
    </row>
    <row r="57" spans="1:13">
      <c r="A57" s="4">
        <v>153</v>
      </c>
      <c r="B57" s="4" t="s">
        <v>169</v>
      </c>
      <c r="C57" s="4">
        <v>1981</v>
      </c>
      <c r="D57" s="4">
        <v>75</v>
      </c>
      <c r="E57" s="6">
        <v>55.25</v>
      </c>
      <c r="F57" s="4" t="s">
        <v>81</v>
      </c>
      <c r="G57" s="4">
        <v>1991</v>
      </c>
      <c r="H57" s="4">
        <v>1993</v>
      </c>
      <c r="I57" s="4" t="s">
        <v>125</v>
      </c>
      <c r="J57" s="4" t="s">
        <v>170</v>
      </c>
      <c r="K57" s="4" t="s">
        <v>99</v>
      </c>
      <c r="L57" s="4">
        <v>1</v>
      </c>
      <c r="M57" s="4">
        <v>1</v>
      </c>
    </row>
    <row r="58" spans="1:13">
      <c r="A58" s="4">
        <v>61</v>
      </c>
      <c r="B58" s="4" t="s">
        <v>306</v>
      </c>
      <c r="C58" s="4">
        <v>1982</v>
      </c>
      <c r="D58" s="4">
        <v>75</v>
      </c>
      <c r="E58" s="6">
        <v>14.95</v>
      </c>
      <c r="F58" s="4" t="s">
        <v>81</v>
      </c>
      <c r="G58" s="4">
        <v>1992</v>
      </c>
      <c r="H58" s="4">
        <v>1995</v>
      </c>
      <c r="I58" s="4" t="s">
        <v>125</v>
      </c>
      <c r="J58" s="4" t="s">
        <v>303</v>
      </c>
      <c r="K58" s="4" t="s">
        <v>99</v>
      </c>
      <c r="L58" s="4">
        <v>8</v>
      </c>
      <c r="M58" s="4">
        <v>1</v>
      </c>
    </row>
    <row r="59" spans="1:13">
      <c r="A59" s="4">
        <v>66</v>
      </c>
      <c r="B59" s="4" t="s">
        <v>307</v>
      </c>
      <c r="C59" s="4">
        <v>1982</v>
      </c>
      <c r="D59" s="4">
        <v>75</v>
      </c>
      <c r="E59" s="6">
        <v>12.95</v>
      </c>
      <c r="F59" s="4" t="s">
        <v>81</v>
      </c>
      <c r="G59" s="4">
        <v>1992</v>
      </c>
      <c r="H59" s="4">
        <v>1995</v>
      </c>
      <c r="I59" s="4" t="s">
        <v>125</v>
      </c>
      <c r="J59" s="4" t="s">
        <v>300</v>
      </c>
      <c r="K59" s="4" t="s">
        <v>99</v>
      </c>
      <c r="L59" s="4">
        <v>3</v>
      </c>
      <c r="M59" s="4">
        <v>1</v>
      </c>
    </row>
    <row r="60" spans="1:13">
      <c r="A60" s="4">
        <v>70</v>
      </c>
      <c r="B60" s="4" t="s">
        <v>308</v>
      </c>
      <c r="C60" s="4">
        <v>1982</v>
      </c>
      <c r="D60" s="4">
        <v>75</v>
      </c>
      <c r="E60" s="6">
        <v>11.95</v>
      </c>
      <c r="F60" s="4" t="s">
        <v>81</v>
      </c>
      <c r="G60" s="4">
        <v>1992</v>
      </c>
      <c r="H60" s="4">
        <v>1995</v>
      </c>
      <c r="I60" s="4" t="s">
        <v>125</v>
      </c>
      <c r="J60" s="4" t="s">
        <v>309</v>
      </c>
      <c r="K60" s="4" t="s">
        <v>99</v>
      </c>
      <c r="L60" s="4">
        <v>4</v>
      </c>
      <c r="M60" s="4">
        <v>1</v>
      </c>
    </row>
    <row r="61" spans="1:13">
      <c r="A61" s="4">
        <v>75</v>
      </c>
      <c r="B61" s="4" t="s">
        <v>310</v>
      </c>
      <c r="C61" s="4">
        <v>1982</v>
      </c>
      <c r="D61" s="4">
        <v>75</v>
      </c>
      <c r="E61" s="6">
        <v>13.95</v>
      </c>
      <c r="F61" s="4" t="s">
        <v>81</v>
      </c>
      <c r="G61" s="4">
        <v>1992</v>
      </c>
      <c r="H61" s="4">
        <v>1995</v>
      </c>
      <c r="I61" s="4" t="s">
        <v>125</v>
      </c>
      <c r="J61" s="4" t="s">
        <v>311</v>
      </c>
      <c r="K61" s="4" t="s">
        <v>99</v>
      </c>
      <c r="L61" s="4">
        <v>5</v>
      </c>
      <c r="M61" s="4">
        <v>1</v>
      </c>
    </row>
    <row r="62" spans="1:13">
      <c r="A62" s="4">
        <v>133</v>
      </c>
      <c r="B62" s="4" t="s">
        <v>143</v>
      </c>
      <c r="C62" s="4">
        <v>1982</v>
      </c>
      <c r="D62" s="4">
        <v>75</v>
      </c>
      <c r="E62" s="6">
        <v>46.75</v>
      </c>
      <c r="F62" s="4" t="s">
        <v>81</v>
      </c>
      <c r="G62" s="4">
        <v>1990</v>
      </c>
      <c r="H62" s="4">
        <v>1992</v>
      </c>
      <c r="I62" s="4" t="s">
        <v>92</v>
      </c>
      <c r="J62" s="4" t="s">
        <v>144</v>
      </c>
      <c r="K62" s="4" t="s">
        <v>99</v>
      </c>
      <c r="L62" s="4">
        <v>2</v>
      </c>
      <c r="M62" s="4">
        <v>1</v>
      </c>
    </row>
    <row r="63" spans="1:13">
      <c r="A63" s="4">
        <v>178</v>
      </c>
      <c r="B63" s="4" t="s">
        <v>307</v>
      </c>
      <c r="C63" s="4">
        <v>1982</v>
      </c>
      <c r="D63" s="4">
        <v>75</v>
      </c>
      <c r="E63" s="6">
        <v>17.75</v>
      </c>
      <c r="F63" s="4" t="s">
        <v>81</v>
      </c>
      <c r="G63" s="4">
        <v>1992</v>
      </c>
      <c r="H63" s="4">
        <v>1995</v>
      </c>
      <c r="I63" s="4" t="s">
        <v>125</v>
      </c>
      <c r="J63" s="4" t="s">
        <v>300</v>
      </c>
      <c r="K63" s="4" t="s">
        <v>99</v>
      </c>
      <c r="L63" s="4">
        <v>1</v>
      </c>
      <c r="M63" s="4">
        <v>1</v>
      </c>
    </row>
    <row r="64" spans="1:13">
      <c r="A64" s="4">
        <v>179</v>
      </c>
      <c r="B64" s="4" t="s">
        <v>312</v>
      </c>
      <c r="C64" s="4">
        <v>1982</v>
      </c>
      <c r="D64" s="4">
        <v>75</v>
      </c>
      <c r="E64" s="6">
        <v>22.15</v>
      </c>
      <c r="F64" s="4" t="s">
        <v>81</v>
      </c>
      <c r="G64" s="4">
        <v>1992</v>
      </c>
      <c r="H64" s="4">
        <v>1995</v>
      </c>
      <c r="I64" s="4" t="s">
        <v>125</v>
      </c>
      <c r="J64" s="4" t="s">
        <v>300</v>
      </c>
      <c r="K64" s="4" t="s">
        <v>99</v>
      </c>
      <c r="L64" s="4">
        <v>1</v>
      </c>
      <c r="M64" s="4">
        <v>1</v>
      </c>
    </row>
    <row r="65" spans="1:13">
      <c r="A65" s="4">
        <v>57</v>
      </c>
      <c r="B65" s="4" t="s">
        <v>313</v>
      </c>
      <c r="C65" s="4">
        <v>1983</v>
      </c>
      <c r="D65" s="4">
        <v>75</v>
      </c>
      <c r="E65" s="6">
        <v>29.75</v>
      </c>
      <c r="F65" s="4" t="s">
        <v>81</v>
      </c>
      <c r="G65" s="4">
        <v>1993</v>
      </c>
      <c r="H65" s="4">
        <v>1998</v>
      </c>
      <c r="I65" s="4" t="s">
        <v>125</v>
      </c>
      <c r="J65" s="4" t="s">
        <v>314</v>
      </c>
      <c r="K65" s="4" t="s">
        <v>99</v>
      </c>
      <c r="L65" s="4">
        <v>8</v>
      </c>
      <c r="M65" s="4">
        <v>2</v>
      </c>
    </row>
    <row r="66" spans="1:13">
      <c r="A66" s="4">
        <v>152</v>
      </c>
      <c r="B66" s="4" t="s">
        <v>168</v>
      </c>
      <c r="C66" s="4">
        <v>1983</v>
      </c>
      <c r="D66" s="4">
        <v>150</v>
      </c>
      <c r="E66" s="6">
        <v>41.95</v>
      </c>
      <c r="F66" s="4" t="s">
        <v>81</v>
      </c>
      <c r="G66" s="4">
        <v>1991</v>
      </c>
      <c r="H66" s="4">
        <v>1993</v>
      </c>
      <c r="I66" s="4" t="s">
        <v>139</v>
      </c>
      <c r="J66" s="4" t="s">
        <v>161</v>
      </c>
      <c r="K66" s="4" t="s">
        <v>99</v>
      </c>
      <c r="L66" s="4">
        <v>2</v>
      </c>
      <c r="M66" s="4">
        <v>2</v>
      </c>
    </row>
    <row r="67" spans="1:13">
      <c r="A67" s="4">
        <v>164</v>
      </c>
      <c r="B67" s="4" t="s">
        <v>315</v>
      </c>
      <c r="C67" s="4">
        <v>1983</v>
      </c>
      <c r="D67" s="4">
        <v>75</v>
      </c>
      <c r="E67" s="6">
        <v>42.5</v>
      </c>
      <c r="F67" s="4" t="s">
        <v>81</v>
      </c>
      <c r="G67" s="4">
        <v>1993</v>
      </c>
      <c r="H67" s="4">
        <v>1995</v>
      </c>
      <c r="I67" s="4" t="s">
        <v>125</v>
      </c>
      <c r="J67" s="4" t="s">
        <v>300</v>
      </c>
      <c r="K67" s="4" t="s">
        <v>99</v>
      </c>
      <c r="L67" s="4">
        <v>1</v>
      </c>
      <c r="M67" s="4">
        <v>2</v>
      </c>
    </row>
    <row r="68" spans="1:13">
      <c r="A68" s="4">
        <v>186</v>
      </c>
      <c r="B68" s="4" t="s">
        <v>316</v>
      </c>
      <c r="C68" s="4">
        <v>1983</v>
      </c>
      <c r="D68" s="4">
        <v>75</v>
      </c>
      <c r="E68" s="6">
        <v>21.5</v>
      </c>
      <c r="F68" s="4" t="s">
        <v>81</v>
      </c>
      <c r="G68" s="4">
        <v>1993</v>
      </c>
      <c r="H68" s="4">
        <v>1995</v>
      </c>
      <c r="I68" s="4" t="s">
        <v>125</v>
      </c>
      <c r="J68" s="4" t="s">
        <v>314</v>
      </c>
      <c r="K68" s="4" t="s">
        <v>99</v>
      </c>
      <c r="L68" s="4">
        <v>1</v>
      </c>
      <c r="M68" s="4">
        <v>2</v>
      </c>
    </row>
    <row r="69" spans="1:13">
      <c r="A69" s="4">
        <v>138</v>
      </c>
      <c r="B69" s="4" t="s">
        <v>150</v>
      </c>
      <c r="C69" s="4">
        <v>1984</v>
      </c>
      <c r="D69" s="4">
        <v>75</v>
      </c>
      <c r="E69" s="6">
        <v>24.15</v>
      </c>
      <c r="F69" s="4" t="s">
        <v>81</v>
      </c>
      <c r="G69" s="4">
        <v>1992</v>
      </c>
      <c r="H69" s="4">
        <v>1994</v>
      </c>
      <c r="I69" s="4" t="s">
        <v>92</v>
      </c>
      <c r="J69" s="4" t="s">
        <v>144</v>
      </c>
      <c r="K69" s="4" t="s">
        <v>99</v>
      </c>
      <c r="L69" s="4">
        <v>2</v>
      </c>
      <c r="M69" s="4">
        <v>2</v>
      </c>
    </row>
    <row r="70" spans="1:13">
      <c r="A70" s="4">
        <v>53</v>
      </c>
      <c r="B70" s="4" t="s">
        <v>317</v>
      </c>
      <c r="C70" s="4">
        <v>1985</v>
      </c>
      <c r="D70" s="4">
        <v>75</v>
      </c>
      <c r="E70" s="6">
        <v>13.2</v>
      </c>
      <c r="F70" s="4" t="s">
        <v>81</v>
      </c>
      <c r="G70" s="4">
        <v>1992</v>
      </c>
      <c r="H70" s="4">
        <v>1994</v>
      </c>
      <c r="I70" s="4" t="s">
        <v>139</v>
      </c>
      <c r="J70" s="4" t="s">
        <v>161</v>
      </c>
      <c r="K70" s="4" t="s">
        <v>99</v>
      </c>
      <c r="L70" s="4">
        <v>5</v>
      </c>
      <c r="M70" s="4">
        <v>2</v>
      </c>
    </row>
    <row r="71" spans="1:13">
      <c r="A71" s="4">
        <v>55</v>
      </c>
      <c r="B71" s="4" t="s">
        <v>167</v>
      </c>
      <c r="C71" s="4">
        <v>1985</v>
      </c>
      <c r="D71" s="4">
        <v>75</v>
      </c>
      <c r="E71" s="6">
        <v>15</v>
      </c>
      <c r="F71" s="4" t="s">
        <v>81</v>
      </c>
      <c r="G71" s="4">
        <v>1993</v>
      </c>
      <c r="H71" s="4">
        <v>1996</v>
      </c>
      <c r="I71" s="4" t="s">
        <v>139</v>
      </c>
      <c r="J71" s="4" t="s">
        <v>161</v>
      </c>
      <c r="K71" s="4" t="s">
        <v>99</v>
      </c>
      <c r="L71" s="4">
        <v>6</v>
      </c>
      <c r="M71" s="4">
        <v>2</v>
      </c>
    </row>
    <row r="72" spans="1:13">
      <c r="A72" s="4">
        <v>68</v>
      </c>
      <c r="B72" s="4" t="s">
        <v>318</v>
      </c>
      <c r="C72" s="4">
        <v>1985</v>
      </c>
      <c r="D72" s="4">
        <v>75</v>
      </c>
      <c r="E72" s="6">
        <v>18.899999999999999</v>
      </c>
      <c r="F72" s="4" t="s">
        <v>81</v>
      </c>
      <c r="G72" s="4">
        <v>1995</v>
      </c>
      <c r="H72" s="4">
        <v>1998</v>
      </c>
      <c r="I72" s="4" t="s">
        <v>125</v>
      </c>
      <c r="J72" s="4" t="s">
        <v>300</v>
      </c>
      <c r="K72" s="4" t="s">
        <v>99</v>
      </c>
      <c r="L72" s="4">
        <v>12</v>
      </c>
      <c r="M72" s="4">
        <v>2</v>
      </c>
    </row>
    <row r="73" spans="1:13">
      <c r="A73" s="4">
        <v>134</v>
      </c>
      <c r="B73" s="4" t="s">
        <v>145</v>
      </c>
      <c r="C73" s="4">
        <v>1985</v>
      </c>
      <c r="D73" s="4">
        <v>75</v>
      </c>
      <c r="E73" s="6">
        <v>23.1</v>
      </c>
      <c r="F73" s="4" t="s">
        <v>81</v>
      </c>
      <c r="G73" s="4">
        <v>1993</v>
      </c>
      <c r="H73" s="4">
        <v>1995</v>
      </c>
      <c r="I73" s="4" t="s">
        <v>92</v>
      </c>
      <c r="J73" s="4" t="s">
        <v>144</v>
      </c>
      <c r="K73" s="4" t="s">
        <v>99</v>
      </c>
      <c r="L73" s="4">
        <v>1</v>
      </c>
      <c r="M73" s="4">
        <v>2</v>
      </c>
    </row>
    <row r="74" spans="1:13">
      <c r="A74" s="4">
        <v>151</v>
      </c>
      <c r="B74" s="4" t="s">
        <v>167</v>
      </c>
      <c r="C74" s="4">
        <v>1985</v>
      </c>
      <c r="D74" s="4">
        <v>75</v>
      </c>
      <c r="E74" s="6">
        <v>21.55</v>
      </c>
      <c r="F74" s="4" t="s">
        <v>81</v>
      </c>
      <c r="G74" s="4">
        <v>1993</v>
      </c>
      <c r="H74" s="4">
        <v>1996</v>
      </c>
      <c r="I74" s="4" t="s">
        <v>139</v>
      </c>
      <c r="J74" s="4" t="s">
        <v>161</v>
      </c>
      <c r="K74" s="4" t="s">
        <v>99</v>
      </c>
      <c r="L74" s="4">
        <v>1</v>
      </c>
      <c r="M74" s="4">
        <v>2</v>
      </c>
    </row>
    <row r="75" spans="1:13">
      <c r="A75" s="4">
        <v>54</v>
      </c>
      <c r="B75" s="4" t="s">
        <v>319</v>
      </c>
      <c r="C75" s="4">
        <v>1986</v>
      </c>
      <c r="D75" s="4">
        <v>75</v>
      </c>
      <c r="E75" s="6">
        <v>14.5</v>
      </c>
      <c r="F75" s="4" t="s">
        <v>81</v>
      </c>
      <c r="G75" s="4">
        <v>1992</v>
      </c>
      <c r="H75" s="4">
        <v>1994</v>
      </c>
      <c r="I75" s="4" t="s">
        <v>139</v>
      </c>
      <c r="J75" s="4" t="s">
        <v>161</v>
      </c>
      <c r="K75" s="4" t="s">
        <v>99</v>
      </c>
      <c r="L75" s="4">
        <v>4</v>
      </c>
      <c r="M75" s="4">
        <v>3</v>
      </c>
    </row>
    <row r="76" spans="1:13">
      <c r="A76" s="4">
        <v>58</v>
      </c>
      <c r="B76" s="4" t="s">
        <v>316</v>
      </c>
      <c r="C76" s="4">
        <v>1986</v>
      </c>
      <c r="D76" s="4">
        <v>75</v>
      </c>
      <c r="E76" s="6">
        <v>17.899999999999999</v>
      </c>
      <c r="F76" s="4" t="s">
        <v>81</v>
      </c>
      <c r="G76" s="4">
        <v>1996</v>
      </c>
      <c r="H76" s="4">
        <v>1999</v>
      </c>
      <c r="I76" s="4" t="s">
        <v>125</v>
      </c>
      <c r="J76" s="4" t="s">
        <v>314</v>
      </c>
      <c r="K76" s="4" t="s">
        <v>99</v>
      </c>
      <c r="L76" s="4">
        <v>12</v>
      </c>
      <c r="M76" s="4">
        <v>3</v>
      </c>
    </row>
    <row r="77" spans="1:13">
      <c r="A77" s="4">
        <v>65</v>
      </c>
      <c r="B77" s="4" t="s">
        <v>320</v>
      </c>
      <c r="C77" s="4">
        <v>1986</v>
      </c>
      <c r="D77" s="4">
        <v>75</v>
      </c>
      <c r="E77" s="6">
        <v>16.5</v>
      </c>
      <c r="F77" s="4" t="s">
        <v>81</v>
      </c>
      <c r="G77" s="4">
        <v>1996</v>
      </c>
      <c r="H77" s="4">
        <v>1999</v>
      </c>
      <c r="I77" s="4" t="s">
        <v>125</v>
      </c>
      <c r="J77" s="4" t="s">
        <v>300</v>
      </c>
      <c r="K77" s="4" t="s">
        <v>99</v>
      </c>
      <c r="L77" s="4">
        <v>12</v>
      </c>
      <c r="M77" s="4">
        <v>3</v>
      </c>
    </row>
    <row r="78" spans="1:13">
      <c r="A78" s="4">
        <v>154</v>
      </c>
      <c r="B78" s="4" t="s">
        <v>171</v>
      </c>
      <c r="C78" s="4">
        <v>1986</v>
      </c>
      <c r="D78" s="4">
        <v>75</v>
      </c>
      <c r="E78" s="6">
        <v>19.899999999999999</v>
      </c>
      <c r="F78" s="4" t="s">
        <v>81</v>
      </c>
      <c r="G78" s="4">
        <v>1992</v>
      </c>
      <c r="H78" s="4">
        <v>1993</v>
      </c>
      <c r="I78" s="4" t="s">
        <v>125</v>
      </c>
      <c r="J78" s="4" t="s">
        <v>172</v>
      </c>
      <c r="K78" s="4" t="s">
        <v>99</v>
      </c>
      <c r="L78" s="4">
        <v>0</v>
      </c>
      <c r="M78" s="4">
        <v>3</v>
      </c>
    </row>
    <row r="79" spans="1:13">
      <c r="A79" s="4">
        <v>56</v>
      </c>
      <c r="B79" s="4" t="s">
        <v>321</v>
      </c>
      <c r="C79" s="4">
        <v>1987</v>
      </c>
      <c r="D79" s="4">
        <v>75</v>
      </c>
      <c r="E79" s="6">
        <v>15.95</v>
      </c>
      <c r="F79" s="4" t="s">
        <v>81</v>
      </c>
      <c r="G79" s="4">
        <v>1992</v>
      </c>
      <c r="H79" s="4">
        <v>1994</v>
      </c>
      <c r="I79" s="4" t="s">
        <v>125</v>
      </c>
      <c r="J79" s="4" t="s">
        <v>314</v>
      </c>
      <c r="K79" s="4" t="s">
        <v>99</v>
      </c>
      <c r="L79" s="4">
        <v>7</v>
      </c>
      <c r="M79" s="4">
        <v>3</v>
      </c>
    </row>
    <row r="80" spans="1:13">
      <c r="A80" s="4">
        <v>62</v>
      </c>
      <c r="B80" s="4" t="s">
        <v>322</v>
      </c>
      <c r="C80" s="4">
        <v>1987</v>
      </c>
      <c r="D80" s="4">
        <v>75</v>
      </c>
      <c r="E80" s="6">
        <v>13.4</v>
      </c>
      <c r="F80" s="4" t="s">
        <v>81</v>
      </c>
      <c r="G80" s="4">
        <v>1992</v>
      </c>
      <c r="H80" s="4">
        <v>1995</v>
      </c>
      <c r="I80" s="4" t="s">
        <v>125</v>
      </c>
      <c r="J80" s="4" t="s">
        <v>303</v>
      </c>
      <c r="K80" s="4" t="s">
        <v>99</v>
      </c>
      <c r="L80" s="4">
        <v>9</v>
      </c>
      <c r="M80" s="4">
        <v>3</v>
      </c>
    </row>
    <row r="81" spans="1:13">
      <c r="A81" s="4">
        <v>72</v>
      </c>
      <c r="B81" s="4" t="s">
        <v>323</v>
      </c>
      <c r="C81" s="4">
        <v>1987</v>
      </c>
      <c r="D81" s="4">
        <v>75</v>
      </c>
      <c r="E81" s="6">
        <v>17.899999999999999</v>
      </c>
      <c r="F81" s="4" t="s">
        <v>81</v>
      </c>
      <c r="G81" s="4">
        <v>1992</v>
      </c>
      <c r="H81" s="4">
        <v>1995</v>
      </c>
      <c r="I81" s="4" t="s">
        <v>125</v>
      </c>
      <c r="J81" s="4" t="s">
        <v>309</v>
      </c>
      <c r="K81" s="4" t="s">
        <v>99</v>
      </c>
      <c r="L81" s="4">
        <v>11</v>
      </c>
      <c r="M81" s="4">
        <v>3</v>
      </c>
    </row>
    <row r="82" spans="1:13">
      <c r="A82" s="4">
        <v>199</v>
      </c>
      <c r="B82" s="4" t="s">
        <v>324</v>
      </c>
      <c r="C82" s="4">
        <v>1987</v>
      </c>
      <c r="D82" s="4">
        <v>75</v>
      </c>
      <c r="E82" s="6">
        <v>6.5</v>
      </c>
      <c r="F82" s="4" t="s">
        <v>81</v>
      </c>
      <c r="G82" s="4">
        <v>1992</v>
      </c>
      <c r="H82" s="4">
        <v>1993</v>
      </c>
      <c r="I82" s="4" t="s">
        <v>92</v>
      </c>
      <c r="J82" s="4" t="s">
        <v>148</v>
      </c>
      <c r="K82" s="4" t="s">
        <v>99</v>
      </c>
      <c r="L82" s="4">
        <v>1</v>
      </c>
      <c r="M82" s="4">
        <v>3</v>
      </c>
    </row>
    <row r="83" spans="1:13">
      <c r="A83" s="4">
        <v>45</v>
      </c>
      <c r="B83" s="4" t="s">
        <v>296</v>
      </c>
      <c r="C83" s="4">
        <v>1988</v>
      </c>
      <c r="D83" s="4">
        <v>75</v>
      </c>
      <c r="E83" s="6">
        <v>23.15</v>
      </c>
      <c r="F83" s="4" t="s">
        <v>81</v>
      </c>
      <c r="G83" s="4">
        <v>1992</v>
      </c>
      <c r="H83" s="4">
        <v>1994</v>
      </c>
      <c r="I83" s="4" t="s">
        <v>101</v>
      </c>
      <c r="J83" s="4" t="s">
        <v>295</v>
      </c>
      <c r="K83" s="4" t="s">
        <v>99</v>
      </c>
      <c r="L83" s="4">
        <v>2</v>
      </c>
      <c r="M83" s="4">
        <v>4</v>
      </c>
    </row>
    <row r="84" spans="1:13">
      <c r="A84" s="4">
        <v>49</v>
      </c>
      <c r="B84" s="4" t="s">
        <v>141</v>
      </c>
      <c r="C84" s="4">
        <v>1988</v>
      </c>
      <c r="D84" s="4">
        <v>75</v>
      </c>
      <c r="E84" s="6">
        <v>14.9</v>
      </c>
      <c r="F84" s="4" t="s">
        <v>81</v>
      </c>
      <c r="G84" s="4">
        <v>1992</v>
      </c>
      <c r="H84" s="4">
        <v>1994</v>
      </c>
      <c r="I84" s="4" t="s">
        <v>119</v>
      </c>
      <c r="J84" s="4" t="s">
        <v>142</v>
      </c>
      <c r="K84" s="4" t="s">
        <v>99</v>
      </c>
      <c r="L84" s="4">
        <v>1</v>
      </c>
      <c r="M84" s="4">
        <v>4</v>
      </c>
    </row>
    <row r="85" spans="1:13">
      <c r="A85" s="4">
        <v>67</v>
      </c>
      <c r="B85" s="4" t="s">
        <v>307</v>
      </c>
      <c r="C85" s="4">
        <v>1988</v>
      </c>
      <c r="D85" s="4">
        <v>75</v>
      </c>
      <c r="E85" s="6">
        <v>14.9</v>
      </c>
      <c r="F85" s="4" t="s">
        <v>81</v>
      </c>
      <c r="G85" s="4">
        <v>1998</v>
      </c>
      <c r="H85" s="4">
        <v>2002</v>
      </c>
      <c r="I85" s="4" t="s">
        <v>125</v>
      </c>
      <c r="J85" s="4" t="s">
        <v>300</v>
      </c>
      <c r="K85" s="4" t="s">
        <v>99</v>
      </c>
      <c r="L85" s="4">
        <v>12</v>
      </c>
      <c r="M85" s="4">
        <v>4</v>
      </c>
    </row>
    <row r="86" spans="1:13">
      <c r="A86" s="4">
        <v>69</v>
      </c>
      <c r="B86" s="4" t="s">
        <v>325</v>
      </c>
      <c r="C86" s="4">
        <v>1988</v>
      </c>
      <c r="D86" s="4">
        <v>75</v>
      </c>
      <c r="E86" s="6">
        <v>15.9</v>
      </c>
      <c r="F86" s="4" t="s">
        <v>81</v>
      </c>
      <c r="G86" s="4">
        <v>1996</v>
      </c>
      <c r="H86" s="4">
        <v>2000</v>
      </c>
      <c r="I86" s="4" t="s">
        <v>125</v>
      </c>
      <c r="J86" s="4" t="s">
        <v>300</v>
      </c>
      <c r="K86" s="4" t="s">
        <v>99</v>
      </c>
      <c r="L86" s="4">
        <v>12</v>
      </c>
      <c r="M86" s="4">
        <v>4</v>
      </c>
    </row>
    <row r="87" spans="1:13">
      <c r="A87" s="4">
        <v>71</v>
      </c>
      <c r="B87" s="4" t="s">
        <v>326</v>
      </c>
      <c r="C87" s="4">
        <v>1988</v>
      </c>
      <c r="D87" s="4">
        <v>75</v>
      </c>
      <c r="E87" s="6">
        <v>15.95</v>
      </c>
      <c r="F87" s="4" t="s">
        <v>81</v>
      </c>
      <c r="G87" s="4">
        <v>1998</v>
      </c>
      <c r="H87" s="4">
        <v>2002</v>
      </c>
      <c r="I87" s="4" t="s">
        <v>125</v>
      </c>
      <c r="J87" s="4" t="s">
        <v>309</v>
      </c>
      <c r="K87" s="4" t="s">
        <v>99</v>
      </c>
      <c r="L87" s="4">
        <v>12</v>
      </c>
      <c r="M87" s="4">
        <v>4</v>
      </c>
    </row>
    <row r="88" spans="1:13">
      <c r="A88" s="4">
        <v>132</v>
      </c>
      <c r="B88" s="4" t="s">
        <v>141</v>
      </c>
      <c r="C88" s="4">
        <v>1988</v>
      </c>
      <c r="D88" s="4">
        <v>75</v>
      </c>
      <c r="E88" s="6">
        <v>7.65</v>
      </c>
      <c r="F88" s="4" t="s">
        <v>81</v>
      </c>
      <c r="G88" s="4">
        <v>1992</v>
      </c>
      <c r="H88" s="4">
        <v>1994</v>
      </c>
      <c r="I88" s="4" t="s">
        <v>119</v>
      </c>
      <c r="J88" s="4" t="s">
        <v>142</v>
      </c>
      <c r="K88" s="4" t="s">
        <v>99</v>
      </c>
      <c r="L88" s="4">
        <v>2</v>
      </c>
      <c r="M88" s="4">
        <v>4</v>
      </c>
    </row>
    <row r="89" spans="1:13">
      <c r="A89" s="4">
        <v>46</v>
      </c>
      <c r="B89" s="4" t="s">
        <v>327</v>
      </c>
      <c r="C89" s="4">
        <v>1989</v>
      </c>
      <c r="D89" s="4">
        <v>75</v>
      </c>
      <c r="E89" s="6">
        <v>29.5</v>
      </c>
      <c r="F89" s="4" t="s">
        <v>81</v>
      </c>
      <c r="G89" s="4">
        <v>1994</v>
      </c>
      <c r="H89" s="4">
        <v>1996</v>
      </c>
      <c r="I89" s="4" t="s">
        <v>101</v>
      </c>
      <c r="J89" s="4" t="s">
        <v>295</v>
      </c>
      <c r="K89" s="4" t="s">
        <v>99</v>
      </c>
      <c r="L89" s="4">
        <v>4</v>
      </c>
      <c r="M89" s="4">
        <v>4</v>
      </c>
    </row>
    <row r="90" spans="1:13">
      <c r="A90" s="4">
        <v>59</v>
      </c>
      <c r="B90" s="4" t="s">
        <v>328</v>
      </c>
      <c r="C90" s="4">
        <v>1989</v>
      </c>
      <c r="D90" s="4">
        <v>75</v>
      </c>
      <c r="E90" s="6">
        <v>26.9</v>
      </c>
      <c r="F90" s="4" t="s">
        <v>81</v>
      </c>
      <c r="G90" s="4">
        <v>1999</v>
      </c>
      <c r="H90" s="4">
        <v>2003</v>
      </c>
      <c r="I90" s="4" t="s">
        <v>125</v>
      </c>
      <c r="J90" s="4" t="s">
        <v>314</v>
      </c>
      <c r="K90" s="4" t="s">
        <v>99</v>
      </c>
      <c r="L90" s="4">
        <v>12</v>
      </c>
      <c r="M90" s="4">
        <v>4</v>
      </c>
    </row>
    <row r="91" spans="1:13">
      <c r="A91" s="4">
        <v>73</v>
      </c>
      <c r="B91" s="4" t="s">
        <v>329</v>
      </c>
      <c r="C91" s="4">
        <v>1989</v>
      </c>
      <c r="D91" s="4">
        <v>75</v>
      </c>
      <c r="E91" s="6">
        <v>22.9</v>
      </c>
      <c r="F91" s="4" t="s">
        <v>81</v>
      </c>
      <c r="G91" s="4">
        <v>1999</v>
      </c>
      <c r="H91" s="4">
        <v>2003</v>
      </c>
      <c r="I91" s="4" t="s">
        <v>125</v>
      </c>
      <c r="J91" s="4" t="s">
        <v>311</v>
      </c>
      <c r="K91" s="4" t="s">
        <v>99</v>
      </c>
      <c r="L91" s="4">
        <v>12</v>
      </c>
      <c r="M91" s="4">
        <v>4</v>
      </c>
    </row>
    <row r="92" spans="1:13">
      <c r="A92" s="4">
        <v>74</v>
      </c>
      <c r="B92" s="4" t="s">
        <v>330</v>
      </c>
      <c r="C92" s="4">
        <v>1990</v>
      </c>
      <c r="D92" s="4">
        <v>75</v>
      </c>
      <c r="E92" s="6">
        <v>7.55</v>
      </c>
      <c r="F92" s="4" t="s">
        <v>81</v>
      </c>
      <c r="G92" s="4">
        <v>1900</v>
      </c>
      <c r="H92" s="4">
        <v>1904</v>
      </c>
      <c r="I92" s="4" t="s">
        <v>125</v>
      </c>
      <c r="J92" s="4" t="s">
        <v>174</v>
      </c>
      <c r="K92" s="4" t="s">
        <v>99</v>
      </c>
      <c r="L92" s="4">
        <v>12</v>
      </c>
      <c r="M92" s="4">
        <v>5</v>
      </c>
    </row>
    <row r="93" spans="1:13">
      <c r="A93" s="4">
        <v>131</v>
      </c>
      <c r="B93" s="4" t="s">
        <v>138</v>
      </c>
      <c r="C93" s="4">
        <v>1990</v>
      </c>
      <c r="D93" s="4">
        <v>75</v>
      </c>
      <c r="E93" s="6">
        <v>7.3</v>
      </c>
      <c r="F93" s="4" t="s">
        <v>81</v>
      </c>
      <c r="G93" s="4">
        <v>1991</v>
      </c>
      <c r="H93" s="4">
        <v>1993</v>
      </c>
      <c r="I93" s="4" t="s">
        <v>139</v>
      </c>
      <c r="J93" s="4" t="s">
        <v>140</v>
      </c>
      <c r="K93" s="4" t="s">
        <v>99</v>
      </c>
      <c r="L93" s="4">
        <v>1</v>
      </c>
      <c r="M93" s="4">
        <v>5</v>
      </c>
    </row>
    <row r="94" spans="1:13">
      <c r="A94" s="4">
        <v>147</v>
      </c>
      <c r="B94" s="4" t="s">
        <v>160</v>
      </c>
      <c r="C94" s="4">
        <v>1990</v>
      </c>
      <c r="D94" s="4">
        <v>75</v>
      </c>
      <c r="E94" s="6">
        <v>14.6</v>
      </c>
      <c r="F94" s="4" t="s">
        <v>81</v>
      </c>
      <c r="G94" s="4">
        <v>1992</v>
      </c>
      <c r="H94" s="4">
        <v>1993</v>
      </c>
      <c r="I94" s="4" t="s">
        <v>139</v>
      </c>
      <c r="J94" s="4" t="s">
        <v>161</v>
      </c>
      <c r="K94" s="4" t="s">
        <v>99</v>
      </c>
      <c r="L94" s="4">
        <v>1</v>
      </c>
      <c r="M94" s="4">
        <v>5</v>
      </c>
    </row>
    <row r="95" spans="1:13">
      <c r="A95" s="4">
        <v>148</v>
      </c>
      <c r="B95" s="4" t="s">
        <v>162</v>
      </c>
      <c r="C95" s="4">
        <v>1990</v>
      </c>
      <c r="D95" s="4">
        <v>75</v>
      </c>
      <c r="E95" s="6">
        <v>8.6999999999999993</v>
      </c>
      <c r="F95" s="4" t="s">
        <v>81</v>
      </c>
      <c r="G95" s="4">
        <v>1992</v>
      </c>
      <c r="H95" s="4">
        <v>1994</v>
      </c>
      <c r="I95" s="4" t="s">
        <v>163</v>
      </c>
      <c r="J95" s="4" t="s">
        <v>161</v>
      </c>
      <c r="K95" s="4" t="s">
        <v>99</v>
      </c>
      <c r="L95" s="4">
        <v>1</v>
      </c>
      <c r="M95" s="4">
        <v>5</v>
      </c>
    </row>
    <row r="96" spans="1:13">
      <c r="A96" s="4">
        <v>156</v>
      </c>
      <c r="B96" s="4" t="s">
        <v>175</v>
      </c>
      <c r="C96" s="4">
        <v>1990</v>
      </c>
      <c r="D96" s="4">
        <v>75</v>
      </c>
      <c r="E96" s="6">
        <v>15.5</v>
      </c>
      <c r="F96" s="4" t="s">
        <v>81</v>
      </c>
      <c r="G96" s="4">
        <v>1992</v>
      </c>
      <c r="H96" s="4">
        <v>1994</v>
      </c>
      <c r="I96" s="4" t="s">
        <v>139</v>
      </c>
      <c r="J96" s="4" t="s">
        <v>140</v>
      </c>
      <c r="K96" s="4" t="s">
        <v>99</v>
      </c>
      <c r="L96" s="4">
        <v>1</v>
      </c>
      <c r="M96" s="4">
        <v>5</v>
      </c>
    </row>
    <row r="97" spans="1:13">
      <c r="A97" s="4">
        <v>158</v>
      </c>
      <c r="B97" s="4" t="s">
        <v>331</v>
      </c>
      <c r="C97" s="4">
        <v>1990</v>
      </c>
      <c r="D97" s="4">
        <v>75</v>
      </c>
      <c r="E97" s="6">
        <v>9.6</v>
      </c>
      <c r="F97" s="4" t="s">
        <v>81</v>
      </c>
      <c r="G97" s="4">
        <v>1992</v>
      </c>
      <c r="H97" s="4">
        <v>1993</v>
      </c>
      <c r="I97" s="4" t="s">
        <v>139</v>
      </c>
      <c r="J97" s="4" t="s">
        <v>140</v>
      </c>
      <c r="K97" s="4" t="s">
        <v>99</v>
      </c>
      <c r="L97" s="4">
        <v>1</v>
      </c>
      <c r="M97" s="4">
        <v>5</v>
      </c>
    </row>
    <row r="98" spans="1:13">
      <c r="A98" s="4">
        <v>160</v>
      </c>
      <c r="B98" s="4" t="s">
        <v>332</v>
      </c>
      <c r="C98" s="4">
        <v>1990</v>
      </c>
      <c r="D98" s="4">
        <v>75</v>
      </c>
      <c r="E98" s="6">
        <v>15.25</v>
      </c>
      <c r="F98" s="4" t="s">
        <v>81</v>
      </c>
      <c r="G98" s="4">
        <v>1993</v>
      </c>
      <c r="H98" s="4">
        <v>1995</v>
      </c>
      <c r="I98" s="4" t="s">
        <v>139</v>
      </c>
      <c r="J98" s="4" t="s">
        <v>140</v>
      </c>
      <c r="K98" s="4" t="s">
        <v>99</v>
      </c>
      <c r="L98" s="4">
        <v>1</v>
      </c>
      <c r="M98" s="4">
        <v>5</v>
      </c>
    </row>
    <row r="99" spans="1:13">
      <c r="A99" s="4">
        <v>182</v>
      </c>
      <c r="B99" s="4" t="s">
        <v>333</v>
      </c>
      <c r="C99" s="4">
        <v>1990</v>
      </c>
      <c r="D99" s="4">
        <v>75</v>
      </c>
      <c r="E99" s="6">
        <v>17.8</v>
      </c>
      <c r="F99" s="4" t="s">
        <v>81</v>
      </c>
      <c r="G99" s="4">
        <v>1992</v>
      </c>
      <c r="H99" s="4">
        <v>1994</v>
      </c>
      <c r="I99" s="4" t="s">
        <v>119</v>
      </c>
      <c r="J99" s="4" t="s">
        <v>142</v>
      </c>
      <c r="K99" s="4" t="s">
        <v>99</v>
      </c>
      <c r="L99" s="4">
        <v>2</v>
      </c>
      <c r="M99" s="4">
        <v>5</v>
      </c>
    </row>
    <row r="100" spans="1:13">
      <c r="A100" s="4">
        <v>20</v>
      </c>
      <c r="B100" s="4" t="s">
        <v>334</v>
      </c>
      <c r="C100" s="4">
        <v>1991</v>
      </c>
      <c r="D100" s="4">
        <v>75</v>
      </c>
      <c r="E100" s="6">
        <v>9</v>
      </c>
      <c r="F100" s="4" t="s">
        <v>81</v>
      </c>
      <c r="G100" s="4">
        <v>1993</v>
      </c>
      <c r="H100" s="4">
        <v>1994</v>
      </c>
      <c r="I100" s="4" t="s">
        <v>139</v>
      </c>
      <c r="J100" s="4" t="s">
        <v>161</v>
      </c>
      <c r="K100" s="4" t="s">
        <v>99</v>
      </c>
      <c r="L100" s="4">
        <v>1</v>
      </c>
      <c r="M100" s="4">
        <v>5</v>
      </c>
    </row>
    <row r="101" spans="1:13">
      <c r="A101" s="4">
        <v>21</v>
      </c>
      <c r="B101" s="4" t="s">
        <v>335</v>
      </c>
      <c r="C101" s="4">
        <v>1991</v>
      </c>
      <c r="D101" s="4">
        <v>75</v>
      </c>
      <c r="E101" s="6">
        <v>14.5</v>
      </c>
      <c r="F101" s="4" t="s">
        <v>81</v>
      </c>
      <c r="G101" s="4">
        <v>1993</v>
      </c>
      <c r="H101" s="4">
        <v>1994</v>
      </c>
      <c r="I101" s="4" t="s">
        <v>139</v>
      </c>
      <c r="J101" s="4" t="s">
        <v>295</v>
      </c>
      <c r="K101" s="4" t="s">
        <v>99</v>
      </c>
      <c r="L101" s="4">
        <v>1</v>
      </c>
      <c r="M101" s="4">
        <v>5</v>
      </c>
    </row>
    <row r="102" spans="1:13">
      <c r="A102" s="4">
        <v>157</v>
      </c>
      <c r="B102" s="4" t="s">
        <v>176</v>
      </c>
      <c r="C102" s="4">
        <v>1991</v>
      </c>
      <c r="D102" s="4">
        <v>75</v>
      </c>
      <c r="E102" s="6">
        <v>8.75</v>
      </c>
      <c r="F102" s="4" t="s">
        <v>81</v>
      </c>
      <c r="G102" s="4">
        <v>1992</v>
      </c>
      <c r="H102" s="4">
        <v>1994</v>
      </c>
      <c r="I102" s="4" t="s">
        <v>139</v>
      </c>
      <c r="J102" s="4" t="s">
        <v>140</v>
      </c>
      <c r="K102" s="4" t="s">
        <v>99</v>
      </c>
      <c r="L102" s="4">
        <v>1</v>
      </c>
      <c r="M102" s="4">
        <v>5</v>
      </c>
    </row>
    <row r="103" spans="1:13">
      <c r="A103" s="4">
        <v>159</v>
      </c>
      <c r="B103" s="4" t="s">
        <v>336</v>
      </c>
      <c r="C103" s="4">
        <v>1991</v>
      </c>
      <c r="D103" s="4">
        <v>75</v>
      </c>
      <c r="E103" s="6">
        <v>7.95</v>
      </c>
      <c r="F103" s="4" t="s">
        <v>81</v>
      </c>
      <c r="G103" s="4">
        <v>1993</v>
      </c>
      <c r="H103" s="4">
        <v>1995</v>
      </c>
      <c r="I103" s="4" t="s">
        <v>139</v>
      </c>
      <c r="J103" s="4" t="s">
        <v>295</v>
      </c>
      <c r="K103" s="4" t="s">
        <v>99</v>
      </c>
      <c r="L103" s="4">
        <v>1</v>
      </c>
      <c r="M103" s="4">
        <v>5</v>
      </c>
    </row>
    <row r="104" spans="1:13">
      <c r="A104" s="4">
        <v>194</v>
      </c>
      <c r="B104" s="4" t="s">
        <v>175</v>
      </c>
      <c r="C104" s="4">
        <v>1991</v>
      </c>
      <c r="D104" s="4">
        <v>75</v>
      </c>
      <c r="E104" s="6">
        <v>14.9</v>
      </c>
      <c r="F104" s="4" t="s">
        <v>81</v>
      </c>
      <c r="G104" s="4">
        <v>1993</v>
      </c>
      <c r="H104" s="4">
        <v>1995</v>
      </c>
      <c r="I104" s="4" t="s">
        <v>337</v>
      </c>
      <c r="J104" s="4" t="s">
        <v>140</v>
      </c>
      <c r="K104" s="4" t="s">
        <v>99</v>
      </c>
      <c r="L104" s="4">
        <v>1</v>
      </c>
      <c r="M104" s="4">
        <v>5</v>
      </c>
    </row>
    <row r="105" spans="1:13">
      <c r="A105" s="4">
        <v>197</v>
      </c>
      <c r="B105" s="4" t="s">
        <v>338</v>
      </c>
      <c r="C105" s="4">
        <v>1991</v>
      </c>
      <c r="D105" s="4">
        <v>75</v>
      </c>
      <c r="E105" s="6">
        <v>10.5</v>
      </c>
      <c r="F105" s="4" t="s">
        <v>81</v>
      </c>
      <c r="G105" s="4">
        <v>1993</v>
      </c>
      <c r="H105" s="4">
        <v>1995</v>
      </c>
      <c r="I105" s="4" t="s">
        <v>139</v>
      </c>
      <c r="J105" s="4" t="s">
        <v>140</v>
      </c>
      <c r="K105" s="4" t="s">
        <v>99</v>
      </c>
      <c r="L105" s="4">
        <v>1</v>
      </c>
      <c r="M105" s="4">
        <v>5</v>
      </c>
    </row>
    <row r="106" spans="1:13">
      <c r="A106" s="4">
        <v>137</v>
      </c>
      <c r="B106" s="4" t="s">
        <v>149</v>
      </c>
      <c r="C106" s="4">
        <v>1979</v>
      </c>
      <c r="D106" s="4">
        <v>75</v>
      </c>
      <c r="E106" s="6">
        <v>39.049999999999997</v>
      </c>
      <c r="F106" s="4" t="s">
        <v>89</v>
      </c>
      <c r="G106" s="4">
        <v>1988</v>
      </c>
      <c r="H106" s="4">
        <v>1990</v>
      </c>
      <c r="I106" s="4" t="s">
        <v>90</v>
      </c>
      <c r="J106" s="4" t="s">
        <v>144</v>
      </c>
      <c r="K106" s="4" t="s">
        <v>99</v>
      </c>
      <c r="L106" s="4">
        <v>1</v>
      </c>
      <c r="M106" s="4">
        <v>1</v>
      </c>
    </row>
    <row r="107" spans="1:13">
      <c r="A107" s="4">
        <v>140</v>
      </c>
      <c r="B107" s="4" t="s">
        <v>152</v>
      </c>
      <c r="C107" s="4">
        <v>1979</v>
      </c>
      <c r="D107" s="4">
        <v>75</v>
      </c>
      <c r="E107" s="6">
        <v>24</v>
      </c>
      <c r="F107" s="4" t="s">
        <v>89</v>
      </c>
      <c r="G107" s="4">
        <v>1987</v>
      </c>
      <c r="H107" s="4">
        <v>1989</v>
      </c>
      <c r="I107" s="4" t="s">
        <v>90</v>
      </c>
      <c r="J107" s="4" t="s">
        <v>144</v>
      </c>
      <c r="K107" s="4" t="s">
        <v>99</v>
      </c>
      <c r="L107" s="4">
        <v>1</v>
      </c>
      <c r="M107" s="4">
        <v>1</v>
      </c>
    </row>
    <row r="108" spans="1:13">
      <c r="A108" s="4">
        <v>64</v>
      </c>
      <c r="B108" s="4" t="s">
        <v>339</v>
      </c>
      <c r="C108" s="4">
        <v>1982</v>
      </c>
      <c r="D108" s="4">
        <v>75</v>
      </c>
      <c r="E108" s="6">
        <v>25.6</v>
      </c>
      <c r="F108" s="4" t="s">
        <v>89</v>
      </c>
      <c r="G108" s="4">
        <v>1992</v>
      </c>
      <c r="H108" s="4">
        <v>1995</v>
      </c>
      <c r="I108" s="4" t="s">
        <v>340</v>
      </c>
      <c r="J108" s="4" t="s">
        <v>98</v>
      </c>
      <c r="K108" s="4" t="s">
        <v>99</v>
      </c>
      <c r="L108" s="4">
        <v>1</v>
      </c>
      <c r="M108" s="4">
        <v>1</v>
      </c>
    </row>
    <row r="109" spans="1:13">
      <c r="A109" s="4">
        <v>139</v>
      </c>
      <c r="B109" s="4" t="s">
        <v>151</v>
      </c>
      <c r="C109" s="4">
        <v>1983</v>
      </c>
      <c r="D109" s="4">
        <v>75</v>
      </c>
      <c r="E109" s="6">
        <v>32.85</v>
      </c>
      <c r="F109" s="4" t="s">
        <v>89</v>
      </c>
      <c r="G109" s="4">
        <v>1989</v>
      </c>
      <c r="H109" s="4">
        <v>1991</v>
      </c>
      <c r="I109" s="4" t="s">
        <v>90</v>
      </c>
      <c r="J109" s="4" t="s">
        <v>144</v>
      </c>
      <c r="K109" s="4" t="s">
        <v>99</v>
      </c>
      <c r="L109" s="4">
        <v>1</v>
      </c>
      <c r="M109" s="4">
        <v>2</v>
      </c>
    </row>
    <row r="110" spans="1:13">
      <c r="A110" s="4">
        <v>141</v>
      </c>
      <c r="B110" s="4" t="s">
        <v>153</v>
      </c>
      <c r="C110" s="4">
        <v>1985</v>
      </c>
      <c r="D110" s="4">
        <v>75</v>
      </c>
      <c r="E110" s="6">
        <v>16.3</v>
      </c>
      <c r="F110" s="4" t="s">
        <v>89</v>
      </c>
      <c r="G110" s="4">
        <v>1991</v>
      </c>
      <c r="H110" s="4">
        <v>1993</v>
      </c>
      <c r="I110" s="4" t="s">
        <v>90</v>
      </c>
      <c r="J110" s="4" t="s">
        <v>142</v>
      </c>
      <c r="K110" s="4" t="s">
        <v>99</v>
      </c>
      <c r="L110" s="4">
        <v>1</v>
      </c>
      <c r="M110" s="4">
        <v>2</v>
      </c>
    </row>
    <row r="111" spans="1:13">
      <c r="A111" s="4">
        <v>142</v>
      </c>
      <c r="B111" s="4" t="s">
        <v>154</v>
      </c>
      <c r="C111" s="4">
        <v>1985</v>
      </c>
      <c r="D111" s="4">
        <v>75</v>
      </c>
      <c r="E111" s="6">
        <v>8.1999999999999993</v>
      </c>
      <c r="F111" s="4" t="s">
        <v>89</v>
      </c>
      <c r="G111" s="4">
        <v>1991</v>
      </c>
      <c r="H111" s="4">
        <v>1993</v>
      </c>
      <c r="I111" s="4" t="s">
        <v>90</v>
      </c>
      <c r="J111" s="4" t="s">
        <v>144</v>
      </c>
      <c r="K111" s="4" t="s">
        <v>99</v>
      </c>
      <c r="L111" s="4">
        <v>3</v>
      </c>
      <c r="M111" s="4">
        <v>2</v>
      </c>
    </row>
    <row r="112" spans="1:13">
      <c r="A112" s="4">
        <v>135</v>
      </c>
      <c r="B112" s="4" t="s">
        <v>146</v>
      </c>
      <c r="C112" s="4">
        <v>1986</v>
      </c>
      <c r="D112" s="4">
        <v>75</v>
      </c>
      <c r="E112" s="6">
        <v>22.65</v>
      </c>
      <c r="F112" s="4" t="s">
        <v>89</v>
      </c>
      <c r="G112" s="4">
        <v>1991</v>
      </c>
      <c r="H112" s="4">
        <v>1993</v>
      </c>
      <c r="I112" s="4" t="s">
        <v>90</v>
      </c>
      <c r="J112" s="4" t="s">
        <v>144</v>
      </c>
      <c r="K112" s="4" t="s">
        <v>99</v>
      </c>
      <c r="L112" s="4">
        <v>1</v>
      </c>
      <c r="M112" s="4">
        <v>3</v>
      </c>
    </row>
    <row r="113" spans="1:13">
      <c r="A113" s="4">
        <v>51</v>
      </c>
      <c r="B113" s="4" t="s">
        <v>153</v>
      </c>
      <c r="C113" s="4">
        <v>1988</v>
      </c>
      <c r="D113" s="4">
        <v>75</v>
      </c>
      <c r="E113" s="6">
        <v>19.8</v>
      </c>
      <c r="F113" s="4" t="s">
        <v>89</v>
      </c>
      <c r="G113" s="4">
        <v>1992</v>
      </c>
      <c r="H113" s="4">
        <v>1994</v>
      </c>
      <c r="I113" s="4" t="s">
        <v>90</v>
      </c>
      <c r="J113" s="4" t="s">
        <v>142</v>
      </c>
      <c r="K113" s="4" t="s">
        <v>99</v>
      </c>
      <c r="L113" s="4">
        <v>2</v>
      </c>
      <c r="M113" s="4">
        <v>4</v>
      </c>
    </row>
    <row r="114" spans="1:13">
      <c r="A114" s="4">
        <v>48</v>
      </c>
      <c r="B114" s="4" t="s">
        <v>341</v>
      </c>
      <c r="C114" s="4">
        <v>1989</v>
      </c>
      <c r="D114" s="4">
        <v>75</v>
      </c>
      <c r="E114" s="6">
        <v>24.15</v>
      </c>
      <c r="F114" s="4" t="s">
        <v>89</v>
      </c>
      <c r="G114" s="4">
        <v>1993</v>
      </c>
      <c r="H114" s="4">
        <v>1995</v>
      </c>
      <c r="I114" s="4" t="s">
        <v>101</v>
      </c>
      <c r="J114" s="4" t="s">
        <v>295</v>
      </c>
      <c r="K114" s="4" t="s">
        <v>99</v>
      </c>
      <c r="L114" s="4">
        <v>1</v>
      </c>
      <c r="M114" s="4">
        <v>4</v>
      </c>
    </row>
    <row r="115" spans="1:13">
      <c r="A115" s="4">
        <v>50</v>
      </c>
      <c r="B115" s="4" t="s">
        <v>342</v>
      </c>
      <c r="C115" s="4">
        <v>1989</v>
      </c>
      <c r="D115" s="4">
        <v>75</v>
      </c>
      <c r="E115" s="6">
        <v>11.5</v>
      </c>
      <c r="F115" s="4" t="s">
        <v>89</v>
      </c>
      <c r="G115" s="4">
        <v>1991</v>
      </c>
      <c r="H115" s="4">
        <v>1993</v>
      </c>
      <c r="I115" s="4" t="s">
        <v>97</v>
      </c>
      <c r="J115" s="4" t="s">
        <v>172</v>
      </c>
      <c r="K115" s="4" t="s">
        <v>99</v>
      </c>
      <c r="L115" s="4">
        <v>1</v>
      </c>
      <c r="M115" s="4">
        <v>4</v>
      </c>
    </row>
    <row r="116" spans="1:13">
      <c r="A116" s="4">
        <v>63</v>
      </c>
      <c r="B116" s="4" t="s">
        <v>343</v>
      </c>
      <c r="C116" s="4">
        <v>1990</v>
      </c>
      <c r="D116" s="4">
        <v>37.5</v>
      </c>
      <c r="E116" s="6">
        <v>7.95</v>
      </c>
      <c r="F116" s="4" t="s">
        <v>89</v>
      </c>
      <c r="G116" s="4">
        <v>1991</v>
      </c>
      <c r="H116" s="4">
        <v>1993</v>
      </c>
      <c r="I116" s="4" t="s">
        <v>97</v>
      </c>
      <c r="J116" s="4" t="s">
        <v>344</v>
      </c>
      <c r="K116" s="4" t="s">
        <v>99</v>
      </c>
      <c r="L116" s="4">
        <v>0</v>
      </c>
      <c r="M116" s="4">
        <v>5</v>
      </c>
    </row>
    <row r="117" spans="1:13">
      <c r="A117" s="4">
        <v>47</v>
      </c>
      <c r="B117" s="4" t="s">
        <v>345</v>
      </c>
      <c r="C117" s="4">
        <v>1991</v>
      </c>
      <c r="D117" s="4">
        <v>75</v>
      </c>
      <c r="E117" s="6">
        <v>8.4499999999999993</v>
      </c>
      <c r="F117" s="4" t="s">
        <v>89</v>
      </c>
      <c r="G117" s="4">
        <v>1993</v>
      </c>
      <c r="H117" s="4">
        <v>1995</v>
      </c>
      <c r="I117" s="4" t="s">
        <v>101</v>
      </c>
      <c r="J117" s="4" t="s">
        <v>295</v>
      </c>
      <c r="K117" s="4" t="s">
        <v>99</v>
      </c>
      <c r="L117" s="4">
        <v>2</v>
      </c>
      <c r="M117" s="4">
        <v>5</v>
      </c>
    </row>
    <row r="118" spans="1:13">
      <c r="A118" s="4">
        <v>190</v>
      </c>
      <c r="B118" s="4" t="s">
        <v>346</v>
      </c>
      <c r="C118" s="4">
        <v>1991</v>
      </c>
      <c r="D118" s="4">
        <v>75</v>
      </c>
      <c r="E118" s="6">
        <v>15.4</v>
      </c>
      <c r="F118" s="4" t="s">
        <v>89</v>
      </c>
      <c r="G118" s="4">
        <v>1993</v>
      </c>
      <c r="H118" s="4">
        <v>1994</v>
      </c>
      <c r="I118" s="4" t="s">
        <v>97</v>
      </c>
      <c r="J118" s="4" t="s">
        <v>344</v>
      </c>
      <c r="K118" s="4" t="s">
        <v>99</v>
      </c>
      <c r="L118" s="4">
        <v>1</v>
      </c>
      <c r="M118" s="4">
        <v>5</v>
      </c>
    </row>
    <row r="119" spans="1:13">
      <c r="A119" s="4">
        <v>191</v>
      </c>
      <c r="B119" s="4" t="s">
        <v>346</v>
      </c>
      <c r="C119" s="4">
        <v>1991</v>
      </c>
      <c r="D119" s="4">
        <v>37.5</v>
      </c>
      <c r="E119" s="6">
        <v>9.1</v>
      </c>
      <c r="F119" s="4" t="s">
        <v>89</v>
      </c>
      <c r="G119" s="4">
        <v>1993</v>
      </c>
      <c r="H119" s="4">
        <v>1994</v>
      </c>
      <c r="I119" s="4" t="s">
        <v>97</v>
      </c>
      <c r="J119" s="4" t="s">
        <v>344</v>
      </c>
      <c r="K119" s="4" t="s">
        <v>99</v>
      </c>
      <c r="L119" s="4">
        <v>4</v>
      </c>
      <c r="M119" s="4">
        <v>5</v>
      </c>
    </row>
    <row r="120" spans="1:13">
      <c r="A120" s="4">
        <v>8</v>
      </c>
      <c r="B120" s="4" t="s">
        <v>346</v>
      </c>
      <c r="C120" s="4">
        <v>1992</v>
      </c>
      <c r="D120" s="4">
        <v>37.5</v>
      </c>
      <c r="E120" s="6">
        <v>8.4</v>
      </c>
      <c r="F120" s="4" t="s">
        <v>89</v>
      </c>
      <c r="G120" s="4">
        <v>1993</v>
      </c>
      <c r="H120" s="4">
        <v>1994</v>
      </c>
      <c r="I120" s="4" t="s">
        <v>97</v>
      </c>
      <c r="J120" s="4" t="s">
        <v>344</v>
      </c>
      <c r="K120" s="4" t="s">
        <v>99</v>
      </c>
      <c r="L120" s="4">
        <v>5</v>
      </c>
      <c r="M120" s="4">
        <v>5</v>
      </c>
    </row>
    <row r="121" spans="1:13">
      <c r="A121" s="4">
        <v>9</v>
      </c>
      <c r="B121" s="4" t="s">
        <v>346</v>
      </c>
      <c r="C121" s="4">
        <v>1992</v>
      </c>
      <c r="D121" s="4">
        <v>75</v>
      </c>
      <c r="E121" s="6">
        <v>15.8</v>
      </c>
      <c r="F121" s="4" t="s">
        <v>89</v>
      </c>
      <c r="G121" s="4">
        <v>1993</v>
      </c>
      <c r="H121" s="4">
        <v>1994</v>
      </c>
      <c r="I121" s="4" t="s">
        <v>97</v>
      </c>
      <c r="J121" s="4" t="s">
        <v>344</v>
      </c>
      <c r="K121" s="4" t="s">
        <v>99</v>
      </c>
      <c r="L121" s="4">
        <v>4</v>
      </c>
      <c r="M121" s="4">
        <v>5</v>
      </c>
    </row>
    <row r="122" spans="1:13">
      <c r="A122" s="4">
        <v>10</v>
      </c>
      <c r="B122" s="4" t="s">
        <v>342</v>
      </c>
      <c r="C122" s="4">
        <v>1992</v>
      </c>
      <c r="D122" s="4">
        <v>75</v>
      </c>
      <c r="E122" s="6">
        <v>12.2</v>
      </c>
      <c r="F122" s="4" t="s">
        <v>89</v>
      </c>
      <c r="G122" s="4">
        <v>1993</v>
      </c>
      <c r="H122" s="4">
        <v>1994</v>
      </c>
      <c r="I122" s="4" t="s">
        <v>97</v>
      </c>
      <c r="J122" s="4" t="s">
        <v>172</v>
      </c>
      <c r="K122" s="4" t="s">
        <v>99</v>
      </c>
      <c r="L122" s="4">
        <v>3</v>
      </c>
      <c r="M122" s="4">
        <v>5</v>
      </c>
    </row>
    <row r="123" spans="1:13">
      <c r="A123" s="4">
        <v>189</v>
      </c>
      <c r="B123" s="4" t="s">
        <v>342</v>
      </c>
      <c r="C123" s="4">
        <v>1992</v>
      </c>
      <c r="D123" s="4">
        <v>75</v>
      </c>
      <c r="E123" s="6">
        <v>10.8</v>
      </c>
      <c r="F123" s="4" t="s">
        <v>89</v>
      </c>
      <c r="G123" s="4">
        <v>1993</v>
      </c>
      <c r="H123" s="4">
        <v>1994</v>
      </c>
      <c r="I123" s="4" t="s">
        <v>97</v>
      </c>
      <c r="J123" s="4" t="s">
        <v>172</v>
      </c>
      <c r="K123" s="4" t="s">
        <v>99</v>
      </c>
      <c r="L123" s="4">
        <v>1</v>
      </c>
      <c r="M123" s="4">
        <v>5</v>
      </c>
    </row>
    <row r="124" spans="1:13">
      <c r="A124" s="4">
        <v>198</v>
      </c>
      <c r="B124" s="4" t="s">
        <v>347</v>
      </c>
      <c r="C124" s="4">
        <v>1992</v>
      </c>
      <c r="D124" s="4">
        <v>75</v>
      </c>
      <c r="E124" s="6">
        <v>10</v>
      </c>
      <c r="F124" s="4" t="s">
        <v>89</v>
      </c>
      <c r="G124" s="4">
        <v>1993</v>
      </c>
      <c r="H124" s="4">
        <v>1994</v>
      </c>
      <c r="I124" s="4" t="s">
        <v>97</v>
      </c>
      <c r="J124" s="4" t="s">
        <v>348</v>
      </c>
      <c r="K124" s="4" t="s">
        <v>99</v>
      </c>
      <c r="L124" s="4">
        <v>3</v>
      </c>
      <c r="M124" s="4">
        <v>5</v>
      </c>
    </row>
    <row r="125" spans="1:13">
      <c r="A125" s="4">
        <v>105</v>
      </c>
      <c r="B125" s="4" t="s">
        <v>100</v>
      </c>
      <c r="C125" s="4">
        <v>1991</v>
      </c>
      <c r="D125" s="4">
        <v>75</v>
      </c>
      <c r="E125" s="6">
        <v>15.75</v>
      </c>
      <c r="F125" s="4" t="s">
        <v>96</v>
      </c>
      <c r="G125" s="4">
        <v>1994</v>
      </c>
      <c r="H125" s="4">
        <v>1995</v>
      </c>
      <c r="I125" s="4" t="s">
        <v>101</v>
      </c>
      <c r="J125" s="4" t="s">
        <v>102</v>
      </c>
      <c r="K125" s="4" t="s">
        <v>103</v>
      </c>
      <c r="L125" s="4">
        <v>1</v>
      </c>
      <c r="M125" s="4">
        <v>5</v>
      </c>
    </row>
    <row r="126" spans="1:13">
      <c r="A126" s="4">
        <v>4</v>
      </c>
      <c r="B126" s="4" t="s">
        <v>349</v>
      </c>
      <c r="C126" s="4">
        <v>1992</v>
      </c>
      <c r="D126" s="4">
        <v>75</v>
      </c>
      <c r="E126" s="6">
        <v>17.5</v>
      </c>
      <c r="F126" s="4" t="s">
        <v>96</v>
      </c>
      <c r="G126" s="4">
        <v>1992</v>
      </c>
      <c r="H126" s="4">
        <v>1993</v>
      </c>
      <c r="I126" s="4" t="s">
        <v>350</v>
      </c>
      <c r="J126" s="4" t="s">
        <v>351</v>
      </c>
      <c r="K126" s="4" t="s">
        <v>103</v>
      </c>
      <c r="L126" s="4">
        <v>1</v>
      </c>
      <c r="M126" s="4">
        <v>5</v>
      </c>
    </row>
    <row r="127" spans="1:13">
      <c r="A127" s="4">
        <v>192</v>
      </c>
      <c r="B127" s="4" t="s">
        <v>349</v>
      </c>
      <c r="C127" s="4">
        <v>1993</v>
      </c>
      <c r="D127" s="4">
        <v>75</v>
      </c>
      <c r="E127" s="6">
        <v>17.2</v>
      </c>
      <c r="F127" s="4" t="s">
        <v>96</v>
      </c>
      <c r="G127" s="4">
        <v>1992</v>
      </c>
      <c r="H127" s="4">
        <v>1994</v>
      </c>
      <c r="I127" s="4" t="s">
        <v>350</v>
      </c>
      <c r="J127" s="4" t="s">
        <v>351</v>
      </c>
      <c r="K127" s="4" t="s">
        <v>103</v>
      </c>
      <c r="L127" s="4">
        <v>1</v>
      </c>
      <c r="M127" s="4">
        <v>5</v>
      </c>
    </row>
    <row r="128" spans="1:13">
      <c r="A128" s="4">
        <v>172</v>
      </c>
      <c r="B128" s="4" t="s">
        <v>352</v>
      </c>
      <c r="C128" s="4">
        <v>1976</v>
      </c>
      <c r="D128" s="4">
        <v>75</v>
      </c>
      <c r="E128" s="6">
        <v>9.5</v>
      </c>
      <c r="F128" s="4" t="s">
        <v>294</v>
      </c>
      <c r="G128" s="4">
        <v>1978</v>
      </c>
      <c r="H128" s="4">
        <v>1980</v>
      </c>
      <c r="I128" s="4" t="s">
        <v>101</v>
      </c>
      <c r="J128" s="4" t="s">
        <v>353</v>
      </c>
      <c r="K128" s="4" t="s">
        <v>103</v>
      </c>
      <c r="L128" s="4">
        <v>1</v>
      </c>
      <c r="M128" s="4">
        <v>1</v>
      </c>
    </row>
    <row r="129" spans="1:13">
      <c r="A129" s="4">
        <v>175</v>
      </c>
      <c r="B129" s="4" t="s">
        <v>354</v>
      </c>
      <c r="C129" s="4">
        <v>1969</v>
      </c>
      <c r="D129" s="4">
        <v>70</v>
      </c>
      <c r="E129" s="6">
        <v>7.2</v>
      </c>
      <c r="F129" s="4" t="s">
        <v>81</v>
      </c>
      <c r="G129" s="4">
        <v>1975</v>
      </c>
      <c r="H129" s="4">
        <v>1980</v>
      </c>
      <c r="I129" s="4" t="s">
        <v>355</v>
      </c>
      <c r="J129" s="4" t="s">
        <v>356</v>
      </c>
      <c r="K129" s="4" t="s">
        <v>103</v>
      </c>
      <c r="L129" s="4">
        <v>1</v>
      </c>
      <c r="M129" s="4">
        <v>1</v>
      </c>
    </row>
    <row r="130" spans="1:13">
      <c r="A130" s="4">
        <v>173</v>
      </c>
      <c r="B130" s="4" t="s">
        <v>357</v>
      </c>
      <c r="C130" s="4">
        <v>1972</v>
      </c>
      <c r="D130" s="4">
        <v>75</v>
      </c>
      <c r="E130" s="6">
        <v>18</v>
      </c>
      <c r="F130" s="4" t="s">
        <v>81</v>
      </c>
      <c r="G130" s="4">
        <v>1978</v>
      </c>
      <c r="H130" s="4">
        <v>1980</v>
      </c>
      <c r="I130" s="4" t="s">
        <v>101</v>
      </c>
      <c r="J130" s="4" t="s">
        <v>353</v>
      </c>
      <c r="K130" s="4" t="s">
        <v>103</v>
      </c>
      <c r="L130" s="4">
        <v>1</v>
      </c>
      <c r="M130" s="4">
        <v>1</v>
      </c>
    </row>
    <row r="131" spans="1:13">
      <c r="A131" s="4">
        <v>176</v>
      </c>
      <c r="B131" s="4" t="s">
        <v>358</v>
      </c>
      <c r="C131" s="4">
        <v>1979</v>
      </c>
      <c r="D131" s="4">
        <v>75</v>
      </c>
      <c r="E131" s="6">
        <v>15.3</v>
      </c>
      <c r="F131" s="4" t="s">
        <v>81</v>
      </c>
      <c r="G131" s="4">
        <v>1989</v>
      </c>
      <c r="H131" s="4">
        <v>1993</v>
      </c>
      <c r="I131" s="4" t="s">
        <v>101</v>
      </c>
      <c r="J131" s="4" t="s">
        <v>359</v>
      </c>
      <c r="K131" s="4" t="s">
        <v>103</v>
      </c>
      <c r="L131" s="4">
        <v>1</v>
      </c>
      <c r="M131" s="4">
        <v>1</v>
      </c>
    </row>
    <row r="132" spans="1:13">
      <c r="A132" s="4">
        <v>174</v>
      </c>
      <c r="B132" s="4" t="s">
        <v>360</v>
      </c>
      <c r="C132" s="4">
        <v>1984</v>
      </c>
      <c r="D132" s="4">
        <v>75</v>
      </c>
      <c r="E132" s="6">
        <v>21.05</v>
      </c>
      <c r="F132" s="4" t="s">
        <v>81</v>
      </c>
      <c r="G132" s="4">
        <v>1986</v>
      </c>
      <c r="H132" s="4">
        <v>1988</v>
      </c>
      <c r="I132" s="4" t="s">
        <v>101</v>
      </c>
      <c r="J132" s="4" t="s">
        <v>361</v>
      </c>
      <c r="K132" s="4" t="s">
        <v>103</v>
      </c>
      <c r="L132" s="4">
        <v>2</v>
      </c>
      <c r="M132" s="4">
        <v>2</v>
      </c>
    </row>
    <row r="133" spans="1:13">
      <c r="A133" s="4">
        <v>77</v>
      </c>
      <c r="B133" s="4" t="s">
        <v>362</v>
      </c>
      <c r="C133" s="4">
        <v>1985</v>
      </c>
      <c r="D133" s="4">
        <v>75</v>
      </c>
      <c r="E133" s="6">
        <v>24.1</v>
      </c>
      <c r="F133" s="4" t="s">
        <v>81</v>
      </c>
      <c r="G133" s="4">
        <v>1995</v>
      </c>
      <c r="H133" s="4">
        <v>1999</v>
      </c>
      <c r="I133" s="4" t="s">
        <v>363</v>
      </c>
      <c r="J133" s="4" t="s">
        <v>351</v>
      </c>
      <c r="K133" s="4" t="s">
        <v>103</v>
      </c>
      <c r="L133" s="4">
        <v>3</v>
      </c>
      <c r="M133" s="4">
        <v>2</v>
      </c>
    </row>
    <row r="134" spans="1:13">
      <c r="A134" s="4">
        <v>80</v>
      </c>
      <c r="B134" s="4" t="s">
        <v>364</v>
      </c>
      <c r="C134" s="4">
        <v>1985</v>
      </c>
      <c r="D134" s="4">
        <v>75</v>
      </c>
      <c r="E134" s="6">
        <v>34.799999999999997</v>
      </c>
      <c r="F134" s="4" t="s">
        <v>81</v>
      </c>
      <c r="G134" s="4">
        <v>1995</v>
      </c>
      <c r="H134" s="4">
        <v>1998</v>
      </c>
      <c r="I134" s="4" t="s">
        <v>363</v>
      </c>
      <c r="J134" s="4" t="s">
        <v>351</v>
      </c>
      <c r="K134" s="4" t="s">
        <v>103</v>
      </c>
      <c r="L134" s="4">
        <v>1</v>
      </c>
      <c r="M134" s="4">
        <v>2</v>
      </c>
    </row>
    <row r="135" spans="1:13">
      <c r="A135" s="4">
        <v>82</v>
      </c>
      <c r="B135" s="4" t="s">
        <v>365</v>
      </c>
      <c r="C135" s="4">
        <v>1985</v>
      </c>
      <c r="D135" s="4">
        <v>150</v>
      </c>
      <c r="E135" s="6">
        <v>67.400000000000006</v>
      </c>
      <c r="F135" s="4" t="s">
        <v>81</v>
      </c>
      <c r="G135" s="4">
        <v>1998</v>
      </c>
      <c r="H135" s="4">
        <v>2002</v>
      </c>
      <c r="I135" s="4" t="s">
        <v>363</v>
      </c>
      <c r="J135" s="4" t="s">
        <v>351</v>
      </c>
      <c r="K135" s="4" t="s">
        <v>103</v>
      </c>
      <c r="L135" s="4">
        <v>1</v>
      </c>
      <c r="M135" s="4">
        <v>2</v>
      </c>
    </row>
    <row r="136" spans="1:13">
      <c r="A136" s="4">
        <v>98</v>
      </c>
      <c r="B136" s="4" t="s">
        <v>366</v>
      </c>
      <c r="C136" s="4">
        <v>1985</v>
      </c>
      <c r="D136" s="4">
        <v>75</v>
      </c>
      <c r="E136" s="6">
        <v>15.5</v>
      </c>
      <c r="F136" s="4" t="s">
        <v>81</v>
      </c>
      <c r="G136" s="4">
        <v>1993</v>
      </c>
      <c r="H136" s="4">
        <v>1995</v>
      </c>
      <c r="I136" s="4" t="s">
        <v>367</v>
      </c>
      <c r="J136" s="4" t="s">
        <v>368</v>
      </c>
      <c r="K136" s="4" t="s">
        <v>103</v>
      </c>
      <c r="L136" s="4">
        <v>3</v>
      </c>
      <c r="M136" s="4">
        <v>2</v>
      </c>
    </row>
    <row r="137" spans="1:13">
      <c r="A137" s="4">
        <v>6</v>
      </c>
      <c r="B137" s="4" t="s">
        <v>369</v>
      </c>
      <c r="C137" s="4">
        <v>1986</v>
      </c>
      <c r="D137" s="4">
        <v>75</v>
      </c>
      <c r="E137" s="6">
        <v>29</v>
      </c>
      <c r="F137" s="4" t="s">
        <v>81</v>
      </c>
      <c r="G137" s="4">
        <v>1994</v>
      </c>
      <c r="H137" s="4">
        <v>1999</v>
      </c>
      <c r="I137" s="4" t="s">
        <v>125</v>
      </c>
      <c r="J137" s="4" t="s">
        <v>370</v>
      </c>
      <c r="K137" s="4" t="s">
        <v>103</v>
      </c>
      <c r="L137" s="4">
        <v>6</v>
      </c>
      <c r="M137" s="4">
        <v>3</v>
      </c>
    </row>
    <row r="138" spans="1:13">
      <c r="A138" s="4">
        <v>76</v>
      </c>
      <c r="B138" s="4" t="s">
        <v>371</v>
      </c>
      <c r="C138" s="4">
        <v>1986</v>
      </c>
      <c r="D138" s="4">
        <v>75</v>
      </c>
      <c r="E138" s="6">
        <v>27.7</v>
      </c>
      <c r="F138" s="4" t="s">
        <v>81</v>
      </c>
      <c r="G138" s="4">
        <v>1996</v>
      </c>
      <c r="H138" s="4">
        <v>1999</v>
      </c>
      <c r="I138" s="4" t="s">
        <v>363</v>
      </c>
      <c r="J138" s="4" t="s">
        <v>351</v>
      </c>
      <c r="K138" s="4" t="s">
        <v>103</v>
      </c>
      <c r="L138" s="4">
        <v>12</v>
      </c>
      <c r="M138" s="4">
        <v>3</v>
      </c>
    </row>
    <row r="139" spans="1:13">
      <c r="A139" s="4">
        <v>78</v>
      </c>
      <c r="B139" s="4" t="s">
        <v>372</v>
      </c>
      <c r="C139" s="4">
        <v>1986</v>
      </c>
      <c r="D139" s="4">
        <v>75</v>
      </c>
      <c r="E139" s="6">
        <v>20.5</v>
      </c>
      <c r="F139" s="4" t="s">
        <v>81</v>
      </c>
      <c r="G139" s="4">
        <v>1996</v>
      </c>
      <c r="H139" s="4">
        <v>1999</v>
      </c>
      <c r="I139" s="4" t="s">
        <v>363</v>
      </c>
      <c r="J139" s="4" t="s">
        <v>351</v>
      </c>
      <c r="K139" s="4" t="s">
        <v>103</v>
      </c>
      <c r="L139" s="4">
        <v>3</v>
      </c>
      <c r="M139" s="4">
        <v>3</v>
      </c>
    </row>
    <row r="140" spans="1:13">
      <c r="A140" s="4">
        <v>95</v>
      </c>
      <c r="B140" s="4" t="s">
        <v>373</v>
      </c>
      <c r="C140" s="4">
        <v>1986</v>
      </c>
      <c r="D140" s="4">
        <v>75</v>
      </c>
      <c r="E140" s="6">
        <v>15.9</v>
      </c>
      <c r="F140" s="4" t="s">
        <v>81</v>
      </c>
      <c r="G140" s="4">
        <v>1993</v>
      </c>
      <c r="H140" s="4">
        <v>1995</v>
      </c>
      <c r="I140" s="4" t="s">
        <v>367</v>
      </c>
      <c r="J140" s="4" t="s">
        <v>368</v>
      </c>
      <c r="K140" s="4" t="s">
        <v>103</v>
      </c>
      <c r="L140" s="4">
        <v>7</v>
      </c>
      <c r="M140" s="4">
        <v>3</v>
      </c>
    </row>
    <row r="141" spans="1:13">
      <c r="A141" s="4">
        <v>96</v>
      </c>
      <c r="B141" s="4" t="s">
        <v>374</v>
      </c>
      <c r="C141" s="4">
        <v>1986</v>
      </c>
      <c r="D141" s="4">
        <v>75</v>
      </c>
      <c r="E141" s="6">
        <v>11.65</v>
      </c>
      <c r="F141" s="4" t="s">
        <v>81</v>
      </c>
      <c r="G141" s="4">
        <v>1992</v>
      </c>
      <c r="H141" s="4">
        <v>1994</v>
      </c>
      <c r="I141" s="4" t="s">
        <v>367</v>
      </c>
      <c r="J141" s="4" t="s">
        <v>368</v>
      </c>
      <c r="K141" s="4" t="s">
        <v>103</v>
      </c>
      <c r="L141" s="4">
        <v>4</v>
      </c>
      <c r="M141" s="4">
        <v>3</v>
      </c>
    </row>
    <row r="142" spans="1:13">
      <c r="A142" s="4">
        <v>1</v>
      </c>
      <c r="B142" s="4" t="s">
        <v>369</v>
      </c>
      <c r="C142" s="4">
        <v>1987</v>
      </c>
      <c r="D142" s="4">
        <v>75</v>
      </c>
      <c r="E142" s="6">
        <v>23</v>
      </c>
      <c r="F142" s="4" t="s">
        <v>81</v>
      </c>
      <c r="G142" s="4">
        <v>1993</v>
      </c>
      <c r="H142" s="4">
        <v>1997</v>
      </c>
      <c r="I142" s="4" t="s">
        <v>125</v>
      </c>
      <c r="J142" s="4" t="s">
        <v>370</v>
      </c>
      <c r="K142" s="4" t="s">
        <v>103</v>
      </c>
      <c r="L142" s="4">
        <v>5</v>
      </c>
      <c r="M142" s="4">
        <v>3</v>
      </c>
    </row>
    <row r="143" spans="1:13">
      <c r="A143" s="4">
        <v>5</v>
      </c>
      <c r="B143" s="4" t="s">
        <v>375</v>
      </c>
      <c r="C143" s="4">
        <v>1987</v>
      </c>
      <c r="D143" s="4">
        <v>75</v>
      </c>
      <c r="E143" s="6">
        <v>24</v>
      </c>
      <c r="F143" s="4" t="s">
        <v>81</v>
      </c>
      <c r="G143" s="4">
        <v>1993</v>
      </c>
      <c r="H143" s="4">
        <v>1997</v>
      </c>
      <c r="I143" s="4" t="s">
        <v>367</v>
      </c>
      <c r="J143" s="4" t="s">
        <v>368</v>
      </c>
      <c r="K143" s="4" t="s">
        <v>103</v>
      </c>
      <c r="L143" s="4">
        <v>12</v>
      </c>
      <c r="M143" s="4">
        <v>3</v>
      </c>
    </row>
    <row r="144" spans="1:13">
      <c r="A144" s="4">
        <v>13</v>
      </c>
      <c r="B144" s="4" t="s">
        <v>369</v>
      </c>
      <c r="C144" s="4">
        <v>1987</v>
      </c>
      <c r="D144" s="4">
        <v>75</v>
      </c>
      <c r="E144" s="6">
        <v>15</v>
      </c>
      <c r="F144" s="4" t="s">
        <v>81</v>
      </c>
      <c r="G144" s="4">
        <v>1993</v>
      </c>
      <c r="H144" s="4">
        <v>1997</v>
      </c>
      <c r="I144" s="4" t="s">
        <v>125</v>
      </c>
      <c r="J144" s="4" t="s">
        <v>370</v>
      </c>
      <c r="K144" s="4" t="s">
        <v>103</v>
      </c>
      <c r="L144" s="4">
        <v>6</v>
      </c>
      <c r="M144" s="4">
        <v>3</v>
      </c>
    </row>
    <row r="145" spans="1:13">
      <c r="A145" s="4">
        <v>79</v>
      </c>
      <c r="B145" s="4" t="s">
        <v>376</v>
      </c>
      <c r="C145" s="4">
        <v>1987</v>
      </c>
      <c r="D145" s="4">
        <v>75</v>
      </c>
      <c r="E145" s="6">
        <v>21.7</v>
      </c>
      <c r="F145" s="4" t="s">
        <v>81</v>
      </c>
      <c r="G145" s="4">
        <v>1997</v>
      </c>
      <c r="H145" s="4">
        <v>1999</v>
      </c>
      <c r="I145" s="4" t="s">
        <v>363</v>
      </c>
      <c r="J145" s="4" t="s">
        <v>351</v>
      </c>
      <c r="K145" s="4" t="s">
        <v>103</v>
      </c>
      <c r="L145" s="4">
        <v>12</v>
      </c>
      <c r="M145" s="4">
        <v>3</v>
      </c>
    </row>
    <row r="146" spans="1:13">
      <c r="A146" s="4">
        <v>7</v>
      </c>
      <c r="B146" s="4" t="s">
        <v>377</v>
      </c>
      <c r="C146" s="4">
        <v>1988</v>
      </c>
      <c r="D146" s="4">
        <v>75</v>
      </c>
      <c r="E146" s="6">
        <v>47</v>
      </c>
      <c r="F146" s="4" t="s">
        <v>81</v>
      </c>
      <c r="G146" s="4">
        <v>1998</v>
      </c>
      <c r="H146" s="4">
        <v>2003</v>
      </c>
      <c r="I146" s="4" t="s">
        <v>125</v>
      </c>
      <c r="J146" s="4" t="s">
        <v>368</v>
      </c>
      <c r="K146" s="4" t="s">
        <v>103</v>
      </c>
      <c r="L146" s="4">
        <v>6</v>
      </c>
      <c r="M146" s="4">
        <v>4</v>
      </c>
    </row>
    <row r="147" spans="1:13">
      <c r="A147" s="4">
        <v>14</v>
      </c>
      <c r="B147" s="4" t="s">
        <v>369</v>
      </c>
      <c r="C147" s="4">
        <v>1988</v>
      </c>
      <c r="D147" s="4">
        <v>75</v>
      </c>
      <c r="E147" s="6">
        <v>16</v>
      </c>
      <c r="F147" s="4" t="s">
        <v>81</v>
      </c>
      <c r="G147" s="4">
        <v>1996</v>
      </c>
      <c r="H147" s="4">
        <v>2000</v>
      </c>
      <c r="I147" s="4" t="s">
        <v>125</v>
      </c>
      <c r="J147" s="4" t="s">
        <v>370</v>
      </c>
      <c r="K147" s="4" t="s">
        <v>103</v>
      </c>
      <c r="L147" s="4">
        <v>6</v>
      </c>
      <c r="M147" s="4">
        <v>4</v>
      </c>
    </row>
    <row r="148" spans="1:13">
      <c r="A148" s="4">
        <v>81</v>
      </c>
      <c r="B148" s="4" t="s">
        <v>364</v>
      </c>
      <c r="C148" s="4">
        <v>1988</v>
      </c>
      <c r="D148" s="4">
        <v>75</v>
      </c>
      <c r="E148" s="6">
        <v>32</v>
      </c>
      <c r="F148" s="4" t="s">
        <v>81</v>
      </c>
      <c r="G148" s="4">
        <v>1998</v>
      </c>
      <c r="H148" s="4">
        <v>2002</v>
      </c>
      <c r="I148" s="4" t="s">
        <v>363</v>
      </c>
      <c r="J148" s="4" t="s">
        <v>351</v>
      </c>
      <c r="K148" s="4" t="s">
        <v>103</v>
      </c>
      <c r="L148" s="4">
        <v>12</v>
      </c>
      <c r="M148" s="4">
        <v>4</v>
      </c>
    </row>
    <row r="149" spans="1:13">
      <c r="A149" s="4">
        <v>83</v>
      </c>
      <c r="B149" s="4" t="s">
        <v>378</v>
      </c>
      <c r="C149" s="4">
        <v>1988</v>
      </c>
      <c r="D149" s="4">
        <v>75</v>
      </c>
      <c r="E149" s="6">
        <v>26.5</v>
      </c>
      <c r="F149" s="4" t="s">
        <v>81</v>
      </c>
      <c r="G149" s="4">
        <v>1996</v>
      </c>
      <c r="H149" s="4">
        <v>2000</v>
      </c>
      <c r="I149" s="4" t="s">
        <v>125</v>
      </c>
      <c r="J149" s="4" t="s">
        <v>379</v>
      </c>
      <c r="K149" s="4" t="s">
        <v>103</v>
      </c>
      <c r="L149" s="4">
        <v>11</v>
      </c>
      <c r="M149" s="4">
        <v>4</v>
      </c>
    </row>
    <row r="150" spans="1:13">
      <c r="A150" s="4">
        <v>91</v>
      </c>
      <c r="B150" s="4" t="s">
        <v>380</v>
      </c>
      <c r="C150" s="4">
        <v>1988</v>
      </c>
      <c r="D150" s="4">
        <v>75</v>
      </c>
      <c r="E150" s="6">
        <v>25.6</v>
      </c>
      <c r="F150" s="4" t="s">
        <v>81</v>
      </c>
      <c r="G150" s="4">
        <v>1996</v>
      </c>
      <c r="H150" s="4">
        <v>1998</v>
      </c>
      <c r="I150" s="4" t="s">
        <v>363</v>
      </c>
      <c r="J150" s="4" t="s">
        <v>351</v>
      </c>
      <c r="K150" s="4" t="s">
        <v>103</v>
      </c>
      <c r="L150" s="4">
        <v>1</v>
      </c>
      <c r="M150" s="4">
        <v>4</v>
      </c>
    </row>
    <row r="151" spans="1:13">
      <c r="A151" s="4">
        <v>97</v>
      </c>
      <c r="B151" s="4" t="s">
        <v>366</v>
      </c>
      <c r="C151" s="4">
        <v>1988</v>
      </c>
      <c r="D151" s="4">
        <v>75</v>
      </c>
      <c r="E151" s="6">
        <v>17.5</v>
      </c>
      <c r="F151" s="4" t="s">
        <v>81</v>
      </c>
      <c r="G151" s="4">
        <v>1996</v>
      </c>
      <c r="H151" s="4">
        <v>1998</v>
      </c>
      <c r="I151" s="4" t="s">
        <v>367</v>
      </c>
      <c r="J151" s="4" t="s">
        <v>368</v>
      </c>
      <c r="K151" s="4" t="s">
        <v>103</v>
      </c>
      <c r="L151" s="4">
        <v>12</v>
      </c>
      <c r="M151" s="4">
        <v>4</v>
      </c>
    </row>
    <row r="152" spans="1:13">
      <c r="A152" s="4">
        <v>23</v>
      </c>
      <c r="B152" s="4" t="s">
        <v>381</v>
      </c>
      <c r="C152" s="4">
        <v>1989</v>
      </c>
      <c r="D152" s="4">
        <v>75</v>
      </c>
      <c r="E152" s="6">
        <v>15.5</v>
      </c>
      <c r="F152" s="4" t="s">
        <v>81</v>
      </c>
      <c r="G152" s="4">
        <v>1996</v>
      </c>
      <c r="H152" s="4">
        <v>1999</v>
      </c>
      <c r="I152" s="4" t="s">
        <v>125</v>
      </c>
      <c r="J152" s="4" t="s">
        <v>102</v>
      </c>
      <c r="K152" s="4" t="s">
        <v>103</v>
      </c>
      <c r="L152" s="4">
        <v>12</v>
      </c>
      <c r="M152" s="4">
        <v>4</v>
      </c>
    </row>
    <row r="153" spans="1:13">
      <c r="A153" s="4">
        <v>92</v>
      </c>
      <c r="B153" s="4" t="s">
        <v>380</v>
      </c>
      <c r="C153" s="4">
        <v>1989</v>
      </c>
      <c r="D153" s="4">
        <v>75</v>
      </c>
      <c r="E153" s="6">
        <v>19.7</v>
      </c>
      <c r="F153" s="4" t="s">
        <v>81</v>
      </c>
      <c r="G153" s="4">
        <v>1997</v>
      </c>
      <c r="H153" s="4">
        <v>1999</v>
      </c>
      <c r="I153" s="4" t="s">
        <v>363</v>
      </c>
      <c r="J153" s="4" t="s">
        <v>351</v>
      </c>
      <c r="K153" s="4" t="s">
        <v>103</v>
      </c>
      <c r="L153" s="4">
        <v>12</v>
      </c>
      <c r="M153" s="4">
        <v>4</v>
      </c>
    </row>
    <row r="154" spans="1:13">
      <c r="A154" s="4">
        <v>93</v>
      </c>
      <c r="B154" s="4" t="s">
        <v>382</v>
      </c>
      <c r="C154" s="4">
        <v>1989</v>
      </c>
      <c r="D154" s="4">
        <v>75</v>
      </c>
      <c r="E154" s="6">
        <v>12.05</v>
      </c>
      <c r="F154" s="4" t="s">
        <v>81</v>
      </c>
      <c r="G154" s="4">
        <v>1997</v>
      </c>
      <c r="H154" s="4">
        <v>1999</v>
      </c>
      <c r="I154" s="4" t="s">
        <v>363</v>
      </c>
      <c r="J154" s="4" t="s">
        <v>351</v>
      </c>
      <c r="K154" s="4" t="s">
        <v>103</v>
      </c>
      <c r="L154" s="4">
        <v>7</v>
      </c>
      <c r="M154" s="4">
        <v>4</v>
      </c>
    </row>
    <row r="155" spans="1:13">
      <c r="A155" s="4">
        <v>84</v>
      </c>
      <c r="B155" s="4" t="s">
        <v>383</v>
      </c>
      <c r="C155" s="4">
        <v>1990</v>
      </c>
      <c r="D155" s="4">
        <v>75</v>
      </c>
      <c r="E155" s="6">
        <v>22</v>
      </c>
      <c r="F155" s="4" t="s">
        <v>81</v>
      </c>
      <c r="G155" s="4">
        <v>1998</v>
      </c>
      <c r="H155" s="4">
        <v>2002</v>
      </c>
      <c r="I155" s="4" t="s">
        <v>125</v>
      </c>
      <c r="J155" s="4" t="s">
        <v>384</v>
      </c>
      <c r="K155" s="4" t="s">
        <v>103</v>
      </c>
      <c r="L155" s="4">
        <v>12</v>
      </c>
      <c r="M155" s="4">
        <v>5</v>
      </c>
    </row>
    <row r="156" spans="1:13">
      <c r="A156" s="4">
        <v>86</v>
      </c>
      <c r="B156" s="4" t="s">
        <v>385</v>
      </c>
      <c r="C156" s="4">
        <v>1990</v>
      </c>
      <c r="D156" s="4">
        <v>75</v>
      </c>
      <c r="E156" s="6">
        <v>9.4499999999999993</v>
      </c>
      <c r="F156" s="4" t="s">
        <v>81</v>
      </c>
      <c r="G156" s="4">
        <v>1995</v>
      </c>
      <c r="H156" s="4">
        <v>1997</v>
      </c>
      <c r="I156" s="4" t="s">
        <v>386</v>
      </c>
      <c r="J156" s="4" t="s">
        <v>351</v>
      </c>
      <c r="K156" s="4" t="s">
        <v>103</v>
      </c>
      <c r="L156" s="4">
        <v>7</v>
      </c>
      <c r="M156" s="4">
        <v>5</v>
      </c>
    </row>
    <row r="157" spans="1:13">
      <c r="A157" s="4">
        <v>88</v>
      </c>
      <c r="B157" s="4" t="s">
        <v>387</v>
      </c>
      <c r="C157" s="4">
        <v>1990</v>
      </c>
      <c r="D157" s="4">
        <v>75</v>
      </c>
      <c r="E157" s="6">
        <v>11.5</v>
      </c>
      <c r="F157" s="4" t="s">
        <v>81</v>
      </c>
      <c r="G157" s="4">
        <v>1997</v>
      </c>
      <c r="H157" s="4">
        <v>1999</v>
      </c>
      <c r="I157" s="4" t="s">
        <v>363</v>
      </c>
      <c r="J157" s="4" t="s">
        <v>351</v>
      </c>
      <c r="K157" s="4" t="s">
        <v>103</v>
      </c>
      <c r="L157" s="4">
        <v>1</v>
      </c>
      <c r="M157" s="4">
        <v>5</v>
      </c>
    </row>
    <row r="158" spans="1:13">
      <c r="A158" s="4">
        <v>169</v>
      </c>
      <c r="B158" s="4" t="s">
        <v>388</v>
      </c>
      <c r="C158" s="4">
        <v>1990</v>
      </c>
      <c r="D158" s="4">
        <v>75</v>
      </c>
      <c r="E158" s="6">
        <v>15.65</v>
      </c>
      <c r="F158" s="4" t="s">
        <v>81</v>
      </c>
      <c r="G158" s="4">
        <v>1994</v>
      </c>
      <c r="H158" s="4">
        <v>1996</v>
      </c>
      <c r="I158" s="4" t="s">
        <v>389</v>
      </c>
      <c r="J158" s="4" t="s">
        <v>351</v>
      </c>
      <c r="K158" s="4" t="s">
        <v>103</v>
      </c>
      <c r="L158" s="4">
        <v>1</v>
      </c>
      <c r="M158" s="4">
        <v>5</v>
      </c>
    </row>
    <row r="159" spans="1:13">
      <c r="A159" s="4">
        <v>200</v>
      </c>
      <c r="B159" s="4" t="s">
        <v>390</v>
      </c>
      <c r="C159" s="4">
        <v>1990</v>
      </c>
      <c r="D159" s="4">
        <v>100</v>
      </c>
      <c r="E159" s="6">
        <v>10.5</v>
      </c>
      <c r="F159" s="4" t="s">
        <v>81</v>
      </c>
      <c r="G159" s="4">
        <v>1993</v>
      </c>
      <c r="H159" s="4">
        <v>1994</v>
      </c>
      <c r="I159" s="4" t="s">
        <v>101</v>
      </c>
      <c r="J159" s="4" t="s">
        <v>356</v>
      </c>
      <c r="K159" s="4" t="s">
        <v>103</v>
      </c>
      <c r="L159" s="4">
        <v>1</v>
      </c>
      <c r="M159" s="4">
        <v>5</v>
      </c>
    </row>
    <row r="160" spans="1:13">
      <c r="A160" s="4">
        <v>18</v>
      </c>
      <c r="B160" s="4" t="s">
        <v>391</v>
      </c>
      <c r="C160" s="4">
        <v>1991</v>
      </c>
      <c r="D160" s="4">
        <v>75</v>
      </c>
      <c r="E160" s="6">
        <v>8.5</v>
      </c>
      <c r="F160" s="4" t="s">
        <v>81</v>
      </c>
      <c r="G160" s="4">
        <v>1994</v>
      </c>
      <c r="H160" s="4">
        <v>1996</v>
      </c>
      <c r="I160" s="4" t="s">
        <v>125</v>
      </c>
      <c r="J160" s="4" t="s">
        <v>384</v>
      </c>
      <c r="K160" s="4" t="s">
        <v>103</v>
      </c>
      <c r="L160" s="4">
        <v>6</v>
      </c>
      <c r="M160" s="4">
        <v>5</v>
      </c>
    </row>
    <row r="161" spans="1:13">
      <c r="A161" s="4">
        <v>87</v>
      </c>
      <c r="B161" s="4" t="s">
        <v>392</v>
      </c>
      <c r="C161" s="4">
        <v>1991</v>
      </c>
      <c r="D161" s="4">
        <v>75</v>
      </c>
      <c r="E161" s="6">
        <v>9.25</v>
      </c>
      <c r="F161" s="4" t="s">
        <v>81</v>
      </c>
      <c r="G161" s="4">
        <v>1994</v>
      </c>
      <c r="H161" s="4">
        <v>1996</v>
      </c>
      <c r="I161" s="4" t="s">
        <v>389</v>
      </c>
      <c r="J161" s="4" t="s">
        <v>351</v>
      </c>
      <c r="K161" s="4" t="s">
        <v>103</v>
      </c>
      <c r="L161" s="4">
        <v>12</v>
      </c>
      <c r="M161" s="4">
        <v>5</v>
      </c>
    </row>
    <row r="162" spans="1:13">
      <c r="A162" s="4">
        <v>89</v>
      </c>
      <c r="B162" s="4" t="s">
        <v>393</v>
      </c>
      <c r="C162" s="4">
        <v>1991</v>
      </c>
      <c r="D162" s="4">
        <v>75</v>
      </c>
      <c r="E162" s="6">
        <v>7.75</v>
      </c>
      <c r="F162" s="4" t="s">
        <v>81</v>
      </c>
      <c r="G162" s="4">
        <v>1997</v>
      </c>
      <c r="H162" s="4">
        <v>1999</v>
      </c>
      <c r="I162" s="4" t="s">
        <v>363</v>
      </c>
      <c r="J162" s="4" t="s">
        <v>351</v>
      </c>
      <c r="K162" s="4" t="s">
        <v>103</v>
      </c>
      <c r="L162" s="4">
        <v>13</v>
      </c>
      <c r="M162" s="4">
        <v>5</v>
      </c>
    </row>
    <row r="163" spans="1:13">
      <c r="A163" s="4">
        <v>195</v>
      </c>
      <c r="B163" s="4" t="s">
        <v>394</v>
      </c>
      <c r="C163" s="4">
        <v>1991</v>
      </c>
      <c r="D163" s="4">
        <v>75</v>
      </c>
      <c r="E163" s="6">
        <v>8.4</v>
      </c>
      <c r="F163" s="4" t="s">
        <v>81</v>
      </c>
      <c r="G163" s="4">
        <v>1992</v>
      </c>
      <c r="H163" s="4">
        <v>1994</v>
      </c>
      <c r="I163" s="4" t="s">
        <v>389</v>
      </c>
      <c r="J163" s="4" t="s">
        <v>351</v>
      </c>
      <c r="K163" s="4" t="s">
        <v>103</v>
      </c>
      <c r="L163" s="4">
        <v>1</v>
      </c>
      <c r="M163" s="4">
        <v>5</v>
      </c>
    </row>
    <row r="164" spans="1:13">
      <c r="A164" s="4">
        <v>15</v>
      </c>
      <c r="B164" s="4" t="s">
        <v>395</v>
      </c>
      <c r="C164" s="4">
        <v>1989</v>
      </c>
      <c r="D164" s="4">
        <v>75</v>
      </c>
      <c r="E164" s="6">
        <v>20</v>
      </c>
      <c r="F164" s="4" t="s">
        <v>291</v>
      </c>
      <c r="G164" s="4">
        <v>1993</v>
      </c>
      <c r="H164" s="4">
        <v>1995</v>
      </c>
      <c r="I164" s="4" t="s">
        <v>90</v>
      </c>
      <c r="J164" s="4" t="s">
        <v>384</v>
      </c>
      <c r="K164" s="4" t="s">
        <v>103</v>
      </c>
      <c r="L164" s="4">
        <v>5</v>
      </c>
      <c r="M164" s="4">
        <v>4</v>
      </c>
    </row>
    <row r="165" spans="1:13">
      <c r="A165" s="4">
        <v>94</v>
      </c>
      <c r="B165" s="4" t="s">
        <v>396</v>
      </c>
      <c r="C165" s="4">
        <v>1989</v>
      </c>
      <c r="D165" s="4">
        <v>75</v>
      </c>
      <c r="E165" s="6">
        <v>28.3</v>
      </c>
      <c r="F165" s="4" t="s">
        <v>291</v>
      </c>
      <c r="G165" s="4">
        <v>1993</v>
      </c>
      <c r="H165" s="4">
        <v>1994</v>
      </c>
      <c r="I165" s="4" t="s">
        <v>92</v>
      </c>
      <c r="J165" s="4" t="s">
        <v>351</v>
      </c>
      <c r="K165" s="4" t="s">
        <v>103</v>
      </c>
      <c r="L165" s="4">
        <v>4</v>
      </c>
      <c r="M165" s="4">
        <v>4</v>
      </c>
    </row>
    <row r="166" spans="1:13">
      <c r="A166" s="4">
        <v>19</v>
      </c>
      <c r="B166" s="4" t="s">
        <v>397</v>
      </c>
      <c r="C166" s="4">
        <v>1990</v>
      </c>
      <c r="D166" s="4">
        <v>75</v>
      </c>
      <c r="E166" s="6">
        <v>10.3</v>
      </c>
      <c r="F166" s="4" t="s">
        <v>291</v>
      </c>
      <c r="G166" s="4">
        <v>1993</v>
      </c>
      <c r="H166" s="4">
        <v>1994</v>
      </c>
      <c r="I166" s="4" t="s">
        <v>92</v>
      </c>
      <c r="J166" s="4" t="s">
        <v>351</v>
      </c>
      <c r="K166" s="4" t="s">
        <v>103</v>
      </c>
      <c r="L166" s="4">
        <v>7</v>
      </c>
      <c r="M166" s="4">
        <v>5</v>
      </c>
    </row>
    <row r="167" spans="1:13">
      <c r="A167" s="4">
        <v>2</v>
      </c>
      <c r="B167" s="4" t="s">
        <v>398</v>
      </c>
      <c r="C167" s="4">
        <v>1990</v>
      </c>
      <c r="D167" s="4">
        <v>75</v>
      </c>
      <c r="E167" s="6">
        <v>15.5</v>
      </c>
      <c r="F167" s="4" t="s">
        <v>89</v>
      </c>
      <c r="G167" s="4">
        <v>1993</v>
      </c>
      <c r="H167" s="4">
        <v>1994</v>
      </c>
      <c r="I167" s="4" t="s">
        <v>90</v>
      </c>
      <c r="J167" s="4" t="s">
        <v>384</v>
      </c>
      <c r="K167" s="4" t="s">
        <v>103</v>
      </c>
      <c r="L167" s="4">
        <v>6</v>
      </c>
      <c r="M167" s="4">
        <v>5</v>
      </c>
    </row>
    <row r="168" spans="1:13">
      <c r="A168" s="4">
        <v>3</v>
      </c>
      <c r="B168" s="4" t="s">
        <v>399</v>
      </c>
      <c r="C168" s="4">
        <v>1990</v>
      </c>
      <c r="D168" s="4">
        <v>75</v>
      </c>
      <c r="E168" s="6">
        <v>25.5</v>
      </c>
      <c r="F168" s="4" t="s">
        <v>89</v>
      </c>
      <c r="G168" s="4">
        <v>1994</v>
      </c>
      <c r="H168" s="4">
        <v>1998</v>
      </c>
      <c r="I168" s="4" t="s">
        <v>90</v>
      </c>
      <c r="J168" s="4" t="s">
        <v>368</v>
      </c>
      <c r="K168" s="4" t="s">
        <v>103</v>
      </c>
      <c r="L168" s="4">
        <v>6</v>
      </c>
      <c r="M168" s="4">
        <v>5</v>
      </c>
    </row>
    <row r="169" spans="1:13">
      <c r="A169" s="4">
        <v>16</v>
      </c>
      <c r="B169" s="4" t="s">
        <v>400</v>
      </c>
      <c r="C169" s="4">
        <v>1990</v>
      </c>
      <c r="D169" s="4">
        <v>75</v>
      </c>
      <c r="E169" s="6">
        <v>20</v>
      </c>
      <c r="F169" s="4" t="s">
        <v>89</v>
      </c>
      <c r="G169" s="4">
        <v>1995</v>
      </c>
      <c r="H169" s="4">
        <v>1997</v>
      </c>
      <c r="I169" s="4" t="s">
        <v>90</v>
      </c>
      <c r="J169" s="4" t="s">
        <v>384</v>
      </c>
      <c r="K169" s="4" t="s">
        <v>103</v>
      </c>
      <c r="L169" s="4">
        <v>6</v>
      </c>
      <c r="M169" s="4">
        <v>5</v>
      </c>
    </row>
    <row r="170" spans="1:13">
      <c r="A170" s="4">
        <v>22</v>
      </c>
      <c r="B170" s="4" t="s">
        <v>401</v>
      </c>
      <c r="C170" s="4">
        <v>1991</v>
      </c>
      <c r="D170" s="4">
        <v>75</v>
      </c>
      <c r="E170" s="6">
        <v>18</v>
      </c>
      <c r="F170" s="4" t="s">
        <v>89</v>
      </c>
      <c r="G170" s="4">
        <v>1995</v>
      </c>
      <c r="H170" s="4">
        <v>1997</v>
      </c>
      <c r="I170" s="4" t="s">
        <v>90</v>
      </c>
      <c r="J170" s="4" t="s">
        <v>102</v>
      </c>
      <c r="K170" s="4" t="s">
        <v>103</v>
      </c>
      <c r="L170" s="4">
        <v>12</v>
      </c>
      <c r="M170" s="4">
        <v>5</v>
      </c>
    </row>
    <row r="171" spans="1:13">
      <c r="A171" s="4">
        <v>85</v>
      </c>
      <c r="B171" s="4" t="s">
        <v>402</v>
      </c>
      <c r="C171" s="4">
        <v>1991</v>
      </c>
      <c r="D171" s="4">
        <v>75</v>
      </c>
      <c r="E171" s="6">
        <v>16</v>
      </c>
      <c r="F171" s="4" t="s">
        <v>89</v>
      </c>
      <c r="G171" s="4">
        <v>1993</v>
      </c>
      <c r="H171" s="4">
        <v>1994</v>
      </c>
      <c r="I171" s="4" t="s">
        <v>403</v>
      </c>
      <c r="J171" s="4" t="s">
        <v>351</v>
      </c>
      <c r="K171" s="4" t="s">
        <v>103</v>
      </c>
      <c r="L171" s="4">
        <v>2</v>
      </c>
      <c r="M171" s="4">
        <v>5</v>
      </c>
    </row>
    <row r="172" spans="1:13">
      <c r="A172" s="4">
        <v>168</v>
      </c>
      <c r="B172" s="4" t="s">
        <v>402</v>
      </c>
      <c r="C172" s="4">
        <v>1991</v>
      </c>
      <c r="D172" s="4">
        <v>75</v>
      </c>
      <c r="E172" s="6">
        <v>10.25</v>
      </c>
      <c r="F172" s="4" t="s">
        <v>89</v>
      </c>
      <c r="G172" s="4">
        <v>1993</v>
      </c>
      <c r="H172" s="4">
        <v>1994</v>
      </c>
      <c r="I172" s="4" t="s">
        <v>403</v>
      </c>
      <c r="J172" s="4" t="s">
        <v>351</v>
      </c>
      <c r="K172" s="4" t="s">
        <v>103</v>
      </c>
      <c r="L172" s="4">
        <v>2</v>
      </c>
      <c r="M172" s="4">
        <v>5</v>
      </c>
    </row>
    <row r="173" spans="1:13">
      <c r="A173" s="4">
        <v>17</v>
      </c>
      <c r="B173" s="4" t="s">
        <v>398</v>
      </c>
      <c r="C173" s="4">
        <v>1992</v>
      </c>
      <c r="D173" s="4">
        <v>75</v>
      </c>
      <c r="E173" s="6">
        <v>8.5</v>
      </c>
      <c r="F173" s="4" t="s">
        <v>89</v>
      </c>
      <c r="G173" s="4">
        <v>1993</v>
      </c>
      <c r="H173" s="4">
        <v>1995</v>
      </c>
      <c r="I173" s="4" t="s">
        <v>90</v>
      </c>
      <c r="J173" s="4" t="s">
        <v>384</v>
      </c>
      <c r="K173" s="4" t="s">
        <v>103</v>
      </c>
      <c r="L173" s="4">
        <v>6</v>
      </c>
      <c r="M173" s="4">
        <v>5</v>
      </c>
    </row>
    <row r="174" spans="1:13">
      <c r="A174" s="4">
        <v>24</v>
      </c>
      <c r="B174" s="4" t="s">
        <v>404</v>
      </c>
      <c r="C174" s="4">
        <v>1992</v>
      </c>
      <c r="D174" s="4">
        <v>75</v>
      </c>
      <c r="E174" s="6">
        <v>11.9</v>
      </c>
      <c r="F174" s="4" t="s">
        <v>89</v>
      </c>
      <c r="G174" s="4">
        <v>1995</v>
      </c>
      <c r="H174" s="4">
        <v>1996</v>
      </c>
      <c r="I174" s="4" t="s">
        <v>405</v>
      </c>
      <c r="J174" s="4" t="s">
        <v>102</v>
      </c>
      <c r="K174" s="4" t="s">
        <v>103</v>
      </c>
      <c r="L174" s="4">
        <v>6</v>
      </c>
      <c r="M174" s="4">
        <v>5</v>
      </c>
    </row>
    <row r="175" spans="1:13">
      <c r="A175" s="4">
        <v>183</v>
      </c>
      <c r="B175" s="4" t="s">
        <v>406</v>
      </c>
      <c r="C175" s="4">
        <v>1989</v>
      </c>
      <c r="D175" s="4">
        <v>70</v>
      </c>
      <c r="E175" s="6">
        <v>8.6</v>
      </c>
      <c r="F175" s="4" t="s">
        <v>81</v>
      </c>
      <c r="G175" s="4">
        <v>1991</v>
      </c>
      <c r="H175" s="4">
        <v>1993</v>
      </c>
      <c r="I175" s="4" t="s">
        <v>92</v>
      </c>
      <c r="J175" s="4" t="s">
        <v>407</v>
      </c>
      <c r="K175" s="4" t="s">
        <v>407</v>
      </c>
      <c r="L175" s="4">
        <v>2</v>
      </c>
      <c r="M175" s="4">
        <v>4</v>
      </c>
    </row>
    <row r="176" spans="1:13">
      <c r="A176" s="4">
        <v>166</v>
      </c>
      <c r="B176" s="4" t="s">
        <v>408</v>
      </c>
      <c r="C176" s="4">
        <v>1990</v>
      </c>
      <c r="D176" s="4">
        <v>75</v>
      </c>
      <c r="E176" s="6">
        <v>11.25</v>
      </c>
      <c r="F176" s="4" t="s">
        <v>81</v>
      </c>
      <c r="G176" s="4">
        <v>1992</v>
      </c>
      <c r="H176" s="4">
        <v>1994</v>
      </c>
      <c r="I176" s="4" t="s">
        <v>92</v>
      </c>
      <c r="J176" s="4" t="s">
        <v>407</v>
      </c>
      <c r="K176" s="4" t="s">
        <v>407</v>
      </c>
      <c r="L176" s="4">
        <v>1</v>
      </c>
      <c r="M176" s="4">
        <v>5</v>
      </c>
    </row>
    <row r="177" spans="1:13">
      <c r="A177" s="4">
        <v>167</v>
      </c>
      <c r="B177" s="4" t="s">
        <v>406</v>
      </c>
      <c r="C177" s="4">
        <v>1990</v>
      </c>
      <c r="D177" s="4">
        <v>75</v>
      </c>
      <c r="E177" s="6">
        <v>8.5</v>
      </c>
      <c r="F177" s="4" t="s">
        <v>81</v>
      </c>
      <c r="G177" s="4">
        <v>1992</v>
      </c>
      <c r="H177" s="4">
        <v>1994</v>
      </c>
      <c r="I177" s="4" t="s">
        <v>92</v>
      </c>
      <c r="J177" s="4" t="s">
        <v>407</v>
      </c>
      <c r="K177" s="4" t="s">
        <v>407</v>
      </c>
      <c r="L177" s="4">
        <v>1</v>
      </c>
      <c r="M177" s="4">
        <v>5</v>
      </c>
    </row>
    <row r="178" spans="1:13">
      <c r="A178" s="4">
        <v>193</v>
      </c>
      <c r="B178" s="4" t="s">
        <v>409</v>
      </c>
      <c r="C178" s="4">
        <v>1990</v>
      </c>
      <c r="D178" s="4">
        <v>70</v>
      </c>
      <c r="E178" s="6">
        <v>8.35</v>
      </c>
      <c r="F178" s="4" t="s">
        <v>81</v>
      </c>
      <c r="G178" s="4">
        <v>1992</v>
      </c>
      <c r="H178" s="4">
        <v>1994</v>
      </c>
      <c r="I178" s="4" t="s">
        <v>92</v>
      </c>
      <c r="J178" s="4" t="s">
        <v>407</v>
      </c>
      <c r="K178" s="4" t="s">
        <v>407</v>
      </c>
      <c r="L178" s="4">
        <v>1</v>
      </c>
      <c r="M178" s="4">
        <v>5</v>
      </c>
    </row>
    <row r="179" spans="1:13">
      <c r="A179" s="4">
        <v>106</v>
      </c>
      <c r="B179" s="4" t="s">
        <v>104</v>
      </c>
      <c r="C179" s="4">
        <v>1990</v>
      </c>
      <c r="D179" s="4">
        <v>37.5</v>
      </c>
      <c r="E179" s="6">
        <v>12.5</v>
      </c>
      <c r="F179" s="4" t="s">
        <v>96</v>
      </c>
      <c r="G179" s="4">
        <v>1993</v>
      </c>
      <c r="H179" s="4">
        <v>1994</v>
      </c>
      <c r="I179" s="4" t="s">
        <v>101</v>
      </c>
      <c r="J179" s="4" t="s">
        <v>105</v>
      </c>
      <c r="K179" s="4" t="s">
        <v>106</v>
      </c>
      <c r="L179" s="4">
        <v>1</v>
      </c>
      <c r="M179" s="4">
        <v>5</v>
      </c>
    </row>
    <row r="180" spans="1:13">
      <c r="A180" s="4">
        <v>107</v>
      </c>
      <c r="B180" s="4" t="s">
        <v>107</v>
      </c>
      <c r="C180" s="4">
        <v>1991</v>
      </c>
      <c r="D180" s="4">
        <v>75</v>
      </c>
      <c r="E180" s="6">
        <v>8.5</v>
      </c>
      <c r="F180" s="4" t="s">
        <v>89</v>
      </c>
      <c r="G180" s="4">
        <v>1992</v>
      </c>
      <c r="H180" s="4">
        <v>1993</v>
      </c>
      <c r="I180" s="4" t="s">
        <v>101</v>
      </c>
      <c r="J180" s="4" t="s">
        <v>105</v>
      </c>
      <c r="K180" s="4" t="s">
        <v>106</v>
      </c>
      <c r="L180" s="4">
        <v>1</v>
      </c>
      <c r="M180" s="4">
        <v>5</v>
      </c>
    </row>
    <row r="181" spans="1:13">
      <c r="A181" s="4">
        <v>27</v>
      </c>
      <c r="B181" s="4" t="s">
        <v>410</v>
      </c>
      <c r="C181" s="4">
        <v>1989</v>
      </c>
      <c r="D181" s="4">
        <v>70</v>
      </c>
      <c r="E181" s="6">
        <v>13</v>
      </c>
      <c r="F181" s="4" t="s">
        <v>294</v>
      </c>
      <c r="G181" s="4">
        <v>1990</v>
      </c>
      <c r="H181" s="4">
        <v>1992</v>
      </c>
      <c r="I181" s="4" t="s">
        <v>92</v>
      </c>
      <c r="J181" s="4" t="s">
        <v>93</v>
      </c>
      <c r="K181" s="4" t="s">
        <v>94</v>
      </c>
      <c r="L181" s="4">
        <v>1</v>
      </c>
      <c r="M181" s="4">
        <v>4</v>
      </c>
    </row>
    <row r="182" spans="1:13">
      <c r="A182" s="4">
        <v>116</v>
      </c>
      <c r="B182" s="4" t="s">
        <v>118</v>
      </c>
      <c r="C182" s="4">
        <v>1982</v>
      </c>
      <c r="D182" s="4">
        <v>70</v>
      </c>
      <c r="E182" s="6">
        <v>9.65</v>
      </c>
      <c r="F182" s="4" t="s">
        <v>81</v>
      </c>
      <c r="G182" s="4">
        <v>1984</v>
      </c>
      <c r="H182" s="4">
        <v>1985</v>
      </c>
      <c r="I182" s="4" t="s">
        <v>119</v>
      </c>
      <c r="J182" s="4" t="s">
        <v>112</v>
      </c>
      <c r="K182" s="4" t="s">
        <v>94</v>
      </c>
      <c r="L182" s="4">
        <v>1</v>
      </c>
      <c r="M182" s="4">
        <v>1</v>
      </c>
    </row>
    <row r="183" spans="1:13">
      <c r="A183" s="4">
        <v>117</v>
      </c>
      <c r="B183" s="4" t="s">
        <v>118</v>
      </c>
      <c r="C183" s="4">
        <v>1983</v>
      </c>
      <c r="D183" s="4">
        <v>70</v>
      </c>
      <c r="E183" s="6">
        <v>8.9</v>
      </c>
      <c r="F183" s="4" t="s">
        <v>81</v>
      </c>
      <c r="G183" s="4">
        <v>1985</v>
      </c>
      <c r="H183" s="4">
        <v>1986</v>
      </c>
      <c r="I183" s="4" t="s">
        <v>119</v>
      </c>
      <c r="J183" s="4" t="s">
        <v>112</v>
      </c>
      <c r="K183" s="4" t="s">
        <v>94</v>
      </c>
      <c r="L183" s="4">
        <v>1</v>
      </c>
      <c r="M183" s="4">
        <v>2</v>
      </c>
    </row>
    <row r="184" spans="1:13">
      <c r="A184" s="4">
        <v>113</v>
      </c>
      <c r="B184" s="4" t="s">
        <v>116</v>
      </c>
      <c r="C184" s="4">
        <v>1985</v>
      </c>
      <c r="D184" s="4">
        <v>150</v>
      </c>
      <c r="E184" s="6">
        <v>22.6</v>
      </c>
      <c r="F184" s="4" t="s">
        <v>81</v>
      </c>
      <c r="G184" s="4">
        <v>1990</v>
      </c>
      <c r="H184" s="4">
        <v>1993</v>
      </c>
      <c r="I184" s="4" t="s">
        <v>92</v>
      </c>
      <c r="J184" s="4" t="s">
        <v>93</v>
      </c>
      <c r="K184" s="4" t="s">
        <v>94</v>
      </c>
      <c r="L184" s="4">
        <v>1</v>
      </c>
      <c r="M184" s="4">
        <v>2</v>
      </c>
    </row>
    <row r="185" spans="1:13">
      <c r="A185" s="4">
        <v>112</v>
      </c>
      <c r="B185" s="4" t="s">
        <v>91</v>
      </c>
      <c r="C185" s="4">
        <v>1986</v>
      </c>
      <c r="D185" s="4">
        <v>70</v>
      </c>
      <c r="E185" s="6">
        <v>14.25</v>
      </c>
      <c r="F185" s="4" t="s">
        <v>81</v>
      </c>
      <c r="G185" s="4">
        <v>1989</v>
      </c>
      <c r="H185" s="4">
        <v>1992</v>
      </c>
      <c r="I185" s="4" t="s">
        <v>92</v>
      </c>
      <c r="J185" s="4" t="s">
        <v>93</v>
      </c>
      <c r="K185" s="4" t="s">
        <v>94</v>
      </c>
      <c r="L185" s="4">
        <v>1</v>
      </c>
      <c r="M185" s="4">
        <v>3</v>
      </c>
    </row>
    <row r="186" spans="1:13">
      <c r="A186" s="4">
        <v>33</v>
      </c>
      <c r="B186" s="4" t="s">
        <v>411</v>
      </c>
      <c r="C186" s="4">
        <v>1988</v>
      </c>
      <c r="D186" s="4">
        <v>70</v>
      </c>
      <c r="E186" s="6">
        <v>17.2</v>
      </c>
      <c r="F186" s="4" t="s">
        <v>81</v>
      </c>
      <c r="G186" s="4">
        <v>1991</v>
      </c>
      <c r="H186" s="4">
        <v>1994</v>
      </c>
      <c r="I186" s="4" t="s">
        <v>92</v>
      </c>
      <c r="J186" s="4" t="s">
        <v>93</v>
      </c>
      <c r="K186" s="4" t="s">
        <v>94</v>
      </c>
      <c r="L186" s="4">
        <v>10</v>
      </c>
      <c r="M186" s="4">
        <v>4</v>
      </c>
    </row>
    <row r="187" spans="1:13">
      <c r="A187" s="4">
        <v>34</v>
      </c>
      <c r="B187" s="4" t="s">
        <v>117</v>
      </c>
      <c r="C187" s="4">
        <v>1989</v>
      </c>
      <c r="D187" s="4">
        <v>70</v>
      </c>
      <c r="E187" s="6">
        <v>13</v>
      </c>
      <c r="F187" s="4" t="s">
        <v>81</v>
      </c>
      <c r="G187" s="4">
        <v>1991</v>
      </c>
      <c r="H187" s="4">
        <v>1994</v>
      </c>
      <c r="I187" s="4" t="s">
        <v>92</v>
      </c>
      <c r="J187" s="4" t="s">
        <v>93</v>
      </c>
      <c r="K187" s="4" t="s">
        <v>94</v>
      </c>
      <c r="L187" s="4">
        <v>13</v>
      </c>
      <c r="M187" s="4">
        <v>4</v>
      </c>
    </row>
    <row r="188" spans="1:13">
      <c r="A188" s="4">
        <v>103</v>
      </c>
      <c r="B188" s="4" t="s">
        <v>91</v>
      </c>
      <c r="C188" s="4">
        <v>1989</v>
      </c>
      <c r="D188" s="4">
        <v>70</v>
      </c>
      <c r="E188" s="6">
        <v>13.95</v>
      </c>
      <c r="F188" s="4" t="s">
        <v>81</v>
      </c>
      <c r="G188" s="4">
        <v>1993</v>
      </c>
      <c r="H188" s="4">
        <v>1995</v>
      </c>
      <c r="I188" s="4" t="s">
        <v>92</v>
      </c>
      <c r="J188" s="4" t="s">
        <v>93</v>
      </c>
      <c r="K188" s="4" t="s">
        <v>94</v>
      </c>
      <c r="L188" s="4">
        <v>2</v>
      </c>
      <c r="M188" s="4">
        <v>4</v>
      </c>
    </row>
    <row r="189" spans="1:13">
      <c r="A189" s="4">
        <v>114</v>
      </c>
      <c r="B189" s="4" t="s">
        <v>117</v>
      </c>
      <c r="C189" s="4">
        <v>1990</v>
      </c>
      <c r="D189" s="4">
        <v>70</v>
      </c>
      <c r="E189" s="6">
        <v>15.85</v>
      </c>
      <c r="F189" s="4" t="s">
        <v>81</v>
      </c>
      <c r="G189" s="4">
        <v>1992</v>
      </c>
      <c r="H189" s="4">
        <v>1994</v>
      </c>
      <c r="I189" s="4" t="s">
        <v>92</v>
      </c>
      <c r="J189" s="4" t="s">
        <v>93</v>
      </c>
      <c r="K189" s="4" t="s">
        <v>94</v>
      </c>
      <c r="L189" s="4">
        <v>3</v>
      </c>
      <c r="M189" s="4">
        <v>5</v>
      </c>
    </row>
    <row r="190" spans="1:13">
      <c r="A190" s="4">
        <v>108</v>
      </c>
      <c r="B190" s="4" t="s">
        <v>108</v>
      </c>
      <c r="C190" s="4">
        <v>1982</v>
      </c>
      <c r="D190" s="4">
        <v>70</v>
      </c>
      <c r="E190" s="6">
        <v>13.2</v>
      </c>
      <c r="F190" s="4" t="s">
        <v>89</v>
      </c>
      <c r="G190" s="4">
        <v>1984</v>
      </c>
      <c r="H190" s="4">
        <v>1986</v>
      </c>
      <c r="I190" s="4" t="s">
        <v>109</v>
      </c>
      <c r="J190" s="4" t="s">
        <v>93</v>
      </c>
      <c r="K190" s="4" t="s">
        <v>94</v>
      </c>
      <c r="L190" s="4">
        <v>1</v>
      </c>
      <c r="M190" s="4">
        <v>1</v>
      </c>
    </row>
    <row r="191" spans="1:13">
      <c r="A191" s="4">
        <v>111</v>
      </c>
      <c r="B191" s="4" t="s">
        <v>115</v>
      </c>
      <c r="C191" s="4">
        <v>1985</v>
      </c>
      <c r="D191" s="4">
        <v>70</v>
      </c>
      <c r="E191" s="6">
        <v>15.5</v>
      </c>
      <c r="F191" s="4" t="s">
        <v>89</v>
      </c>
      <c r="G191" s="4">
        <v>1986</v>
      </c>
      <c r="H191" s="4">
        <v>1988</v>
      </c>
      <c r="I191" s="4" t="s">
        <v>109</v>
      </c>
      <c r="J191" s="4" t="s">
        <v>93</v>
      </c>
      <c r="K191" s="4" t="s">
        <v>94</v>
      </c>
      <c r="L191" s="4">
        <v>2</v>
      </c>
      <c r="M191" s="4">
        <v>2</v>
      </c>
    </row>
    <row r="192" spans="1:13">
      <c r="A192" s="4">
        <v>121</v>
      </c>
      <c r="B192" s="4" t="s">
        <v>122</v>
      </c>
      <c r="C192" s="4">
        <v>1985</v>
      </c>
      <c r="D192" s="4">
        <v>70</v>
      </c>
      <c r="E192" s="6">
        <v>22.5</v>
      </c>
      <c r="F192" s="4" t="s">
        <v>89</v>
      </c>
      <c r="G192" s="4">
        <v>1987</v>
      </c>
      <c r="H192" s="4">
        <v>1989</v>
      </c>
      <c r="I192" s="4" t="s">
        <v>101</v>
      </c>
      <c r="J192" s="4" t="s">
        <v>123</v>
      </c>
      <c r="K192" s="4" t="s">
        <v>94</v>
      </c>
      <c r="L192" s="4">
        <v>1</v>
      </c>
      <c r="M192" s="4">
        <v>2</v>
      </c>
    </row>
    <row r="193" spans="1:13">
      <c r="A193" s="4">
        <v>110</v>
      </c>
      <c r="B193" s="4" t="s">
        <v>113</v>
      </c>
      <c r="C193" s="4">
        <v>1986</v>
      </c>
      <c r="D193" s="4">
        <v>70</v>
      </c>
      <c r="E193" s="6">
        <v>8.25</v>
      </c>
      <c r="F193" s="4" t="s">
        <v>89</v>
      </c>
      <c r="G193" s="4">
        <v>1989</v>
      </c>
      <c r="H193" s="4">
        <v>1991</v>
      </c>
      <c r="I193" s="4" t="s">
        <v>114</v>
      </c>
      <c r="J193" s="4" t="s">
        <v>93</v>
      </c>
      <c r="K193" s="4" t="s">
        <v>94</v>
      </c>
      <c r="L193" s="4">
        <v>2</v>
      </c>
      <c r="M193" s="4">
        <v>3</v>
      </c>
    </row>
    <row r="194" spans="1:13">
      <c r="A194" s="4">
        <v>118</v>
      </c>
      <c r="B194" s="4" t="s">
        <v>120</v>
      </c>
      <c r="C194" s="4">
        <v>1986</v>
      </c>
      <c r="D194" s="4">
        <v>70</v>
      </c>
      <c r="E194" s="6">
        <v>34.25</v>
      </c>
      <c r="F194" s="4" t="s">
        <v>89</v>
      </c>
      <c r="G194" s="4">
        <v>1988</v>
      </c>
      <c r="H194" s="4">
        <v>1990</v>
      </c>
      <c r="I194" s="4" t="s">
        <v>121</v>
      </c>
      <c r="J194" s="4" t="s">
        <v>93</v>
      </c>
      <c r="K194" s="4" t="s">
        <v>94</v>
      </c>
      <c r="L194" s="4">
        <v>1</v>
      </c>
      <c r="M194" s="4">
        <v>3</v>
      </c>
    </row>
    <row r="195" spans="1:13">
      <c r="A195" s="4">
        <v>119</v>
      </c>
      <c r="B195" s="4" t="s">
        <v>120</v>
      </c>
      <c r="C195" s="4">
        <v>1987</v>
      </c>
      <c r="D195" s="4">
        <v>70</v>
      </c>
      <c r="E195" s="6">
        <v>27.45</v>
      </c>
      <c r="F195" s="4" t="s">
        <v>89</v>
      </c>
      <c r="G195" s="4">
        <v>1989</v>
      </c>
      <c r="H195" s="4">
        <v>1990</v>
      </c>
      <c r="I195" s="4" t="s">
        <v>121</v>
      </c>
      <c r="J195" s="4" t="s">
        <v>93</v>
      </c>
      <c r="K195" s="4" t="s">
        <v>94</v>
      </c>
      <c r="L195" s="4">
        <v>1</v>
      </c>
      <c r="M195" s="4">
        <v>3</v>
      </c>
    </row>
    <row r="196" spans="1:13">
      <c r="A196" s="4">
        <v>29</v>
      </c>
      <c r="B196" s="4" t="s">
        <v>412</v>
      </c>
      <c r="C196" s="4">
        <v>1988</v>
      </c>
      <c r="D196" s="4">
        <v>70</v>
      </c>
      <c r="E196" s="6">
        <v>10.5</v>
      </c>
      <c r="F196" s="4" t="s">
        <v>89</v>
      </c>
      <c r="G196" s="4">
        <v>1989</v>
      </c>
      <c r="H196" s="4">
        <v>1991</v>
      </c>
      <c r="I196" s="4" t="s">
        <v>413</v>
      </c>
      <c r="J196" s="4" t="s">
        <v>93</v>
      </c>
      <c r="K196" s="4" t="s">
        <v>94</v>
      </c>
      <c r="L196" s="4">
        <v>1</v>
      </c>
      <c r="M196" s="4">
        <v>4</v>
      </c>
    </row>
    <row r="197" spans="1:13">
      <c r="A197" s="4">
        <v>31</v>
      </c>
      <c r="B197" s="4" t="s">
        <v>414</v>
      </c>
      <c r="C197" s="4">
        <v>1988</v>
      </c>
      <c r="D197" s="4">
        <v>70</v>
      </c>
      <c r="E197" s="6">
        <v>14.5</v>
      </c>
      <c r="F197" s="4" t="s">
        <v>89</v>
      </c>
      <c r="G197" s="4">
        <v>1991</v>
      </c>
      <c r="H197" s="4">
        <v>1993</v>
      </c>
      <c r="I197" s="4" t="s">
        <v>109</v>
      </c>
      <c r="J197" s="4" t="s">
        <v>93</v>
      </c>
      <c r="K197" s="4" t="s">
        <v>94</v>
      </c>
      <c r="L197" s="4">
        <v>6</v>
      </c>
      <c r="M197" s="4">
        <v>4</v>
      </c>
    </row>
    <row r="198" spans="1:13">
      <c r="A198" s="4">
        <v>120</v>
      </c>
      <c r="B198" s="4" t="s">
        <v>120</v>
      </c>
      <c r="C198" s="4">
        <v>1988</v>
      </c>
      <c r="D198" s="4">
        <v>70</v>
      </c>
      <c r="E198" s="6">
        <v>31.25</v>
      </c>
      <c r="F198" s="4" t="s">
        <v>89</v>
      </c>
      <c r="G198" s="4">
        <v>1990</v>
      </c>
      <c r="H198" s="4">
        <v>1991</v>
      </c>
      <c r="I198" s="4" t="s">
        <v>121</v>
      </c>
      <c r="J198" s="4" t="s">
        <v>93</v>
      </c>
      <c r="K198" s="4" t="s">
        <v>94</v>
      </c>
      <c r="L198" s="4">
        <v>1</v>
      </c>
      <c r="M198" s="4">
        <v>4</v>
      </c>
    </row>
    <row r="199" spans="1:13">
      <c r="A199" s="4">
        <v>32</v>
      </c>
      <c r="B199" s="4" t="s">
        <v>414</v>
      </c>
      <c r="C199" s="4">
        <v>1989</v>
      </c>
      <c r="D199" s="4">
        <v>70</v>
      </c>
      <c r="E199" s="6">
        <v>15</v>
      </c>
      <c r="F199" s="4" t="s">
        <v>89</v>
      </c>
      <c r="G199" s="4">
        <v>1992</v>
      </c>
      <c r="H199" s="4">
        <v>1994</v>
      </c>
      <c r="I199" s="4" t="s">
        <v>109</v>
      </c>
      <c r="J199" s="4" t="s">
        <v>93</v>
      </c>
      <c r="K199" s="4" t="s">
        <v>94</v>
      </c>
      <c r="L199" s="4">
        <v>5</v>
      </c>
      <c r="M199" s="4">
        <v>4</v>
      </c>
    </row>
    <row r="200" spans="1:13">
      <c r="A200" s="4">
        <v>35</v>
      </c>
      <c r="B200" s="4" t="s">
        <v>120</v>
      </c>
      <c r="C200" s="4">
        <v>1989</v>
      </c>
      <c r="D200" s="4">
        <v>70</v>
      </c>
      <c r="E200" s="6">
        <v>12.5</v>
      </c>
      <c r="F200" s="4" t="s">
        <v>89</v>
      </c>
      <c r="G200" s="4">
        <v>1991</v>
      </c>
      <c r="H200" s="4">
        <v>1994</v>
      </c>
      <c r="I200" s="4" t="s">
        <v>121</v>
      </c>
      <c r="J200" s="4" t="s">
        <v>93</v>
      </c>
      <c r="K200" s="4" t="s">
        <v>94</v>
      </c>
      <c r="L200" s="4">
        <v>9</v>
      </c>
      <c r="M200" s="4">
        <v>4</v>
      </c>
    </row>
    <row r="201" spans="1:13">
      <c r="A201" s="4">
        <v>36</v>
      </c>
      <c r="B201" s="4" t="s">
        <v>415</v>
      </c>
      <c r="C201" s="4">
        <v>1989</v>
      </c>
      <c r="D201" s="4">
        <v>70</v>
      </c>
      <c r="E201" s="6">
        <v>13.7</v>
      </c>
      <c r="F201" s="4" t="s">
        <v>89</v>
      </c>
      <c r="G201" s="4">
        <v>1991</v>
      </c>
      <c r="H201" s="4">
        <v>1993</v>
      </c>
      <c r="I201" s="4" t="s">
        <v>111</v>
      </c>
      <c r="J201" s="4" t="s">
        <v>112</v>
      </c>
      <c r="K201" s="4" t="s">
        <v>94</v>
      </c>
      <c r="L201" s="4">
        <v>2</v>
      </c>
      <c r="M201" s="4">
        <v>4</v>
      </c>
    </row>
    <row r="202" spans="1:13">
      <c r="A202" s="4">
        <v>28</v>
      </c>
      <c r="B202" s="4" t="s">
        <v>110</v>
      </c>
      <c r="C202" s="4">
        <v>1990</v>
      </c>
      <c r="D202" s="4">
        <v>70</v>
      </c>
      <c r="E202" s="6">
        <v>8.5</v>
      </c>
      <c r="F202" s="4" t="s">
        <v>89</v>
      </c>
      <c r="G202" s="4">
        <v>1991</v>
      </c>
      <c r="H202" s="4">
        <v>1993</v>
      </c>
      <c r="I202" s="4" t="s">
        <v>111</v>
      </c>
      <c r="J202" s="4" t="s">
        <v>112</v>
      </c>
      <c r="K202" s="4" t="s">
        <v>94</v>
      </c>
      <c r="L202" s="4">
        <v>5</v>
      </c>
      <c r="M202" s="4">
        <v>5</v>
      </c>
    </row>
    <row r="203" spans="1:13">
      <c r="A203" s="4">
        <v>30</v>
      </c>
      <c r="B203" s="4" t="s">
        <v>416</v>
      </c>
      <c r="C203" s="4">
        <v>1990</v>
      </c>
      <c r="D203" s="4">
        <v>70</v>
      </c>
      <c r="E203" s="6">
        <v>12.6</v>
      </c>
      <c r="F203" s="4" t="s">
        <v>89</v>
      </c>
      <c r="G203" s="4">
        <v>1991</v>
      </c>
      <c r="H203" s="4">
        <v>1993</v>
      </c>
      <c r="I203" s="4" t="s">
        <v>413</v>
      </c>
      <c r="J203" s="4" t="s">
        <v>93</v>
      </c>
      <c r="K203" s="4" t="s">
        <v>94</v>
      </c>
      <c r="L203" s="4">
        <v>4</v>
      </c>
      <c r="M203" s="4">
        <v>5</v>
      </c>
    </row>
    <row r="204" spans="1:13">
      <c r="A204" s="4">
        <v>109</v>
      </c>
      <c r="B204" s="4" t="s">
        <v>110</v>
      </c>
      <c r="C204" s="4">
        <v>1990</v>
      </c>
      <c r="D204" s="4">
        <v>70</v>
      </c>
      <c r="E204" s="6">
        <v>14.65</v>
      </c>
      <c r="F204" s="4" t="s">
        <v>89</v>
      </c>
      <c r="G204" s="4">
        <v>1992</v>
      </c>
      <c r="H204" s="4">
        <v>1994</v>
      </c>
      <c r="I204" s="4" t="s">
        <v>111</v>
      </c>
      <c r="J204" s="4" t="s">
        <v>112</v>
      </c>
      <c r="K204" s="4" t="s">
        <v>94</v>
      </c>
      <c r="L204" s="4">
        <v>2</v>
      </c>
      <c r="M204" s="4">
        <v>5</v>
      </c>
    </row>
    <row r="205" spans="1:13">
      <c r="A205" s="4">
        <v>185</v>
      </c>
      <c r="B205" s="4" t="s">
        <v>417</v>
      </c>
      <c r="C205" s="4">
        <v>1989</v>
      </c>
      <c r="D205" s="4">
        <v>75</v>
      </c>
      <c r="E205" s="6">
        <v>8.15</v>
      </c>
      <c r="F205" s="4" t="s">
        <v>81</v>
      </c>
      <c r="G205" s="4">
        <v>1995</v>
      </c>
      <c r="H205" s="4">
        <v>1997</v>
      </c>
      <c r="I205" s="4" t="s">
        <v>82</v>
      </c>
      <c r="J205" s="4" t="s">
        <v>418</v>
      </c>
      <c r="K205" s="4" t="s">
        <v>419</v>
      </c>
      <c r="L205" s="4">
        <v>1</v>
      </c>
      <c r="M205" s="4">
        <v>4</v>
      </c>
    </row>
    <row r="206" spans="1:13">
      <c r="A206" s="4">
        <v>180</v>
      </c>
      <c r="B206" s="4" t="s">
        <v>420</v>
      </c>
      <c r="C206" s="4">
        <v>1977</v>
      </c>
      <c r="D206" s="4">
        <v>75</v>
      </c>
      <c r="E206" s="6">
        <v>22.95</v>
      </c>
      <c r="F206" s="4" t="s">
        <v>81</v>
      </c>
      <c r="G206" s="4">
        <v>1992</v>
      </c>
      <c r="H206" s="4">
        <v>1994</v>
      </c>
      <c r="I206" s="4" t="s">
        <v>82</v>
      </c>
      <c r="J206" s="4" t="s">
        <v>87</v>
      </c>
      <c r="K206" s="4" t="s">
        <v>84</v>
      </c>
      <c r="L206" s="4">
        <v>1</v>
      </c>
      <c r="M206" s="4">
        <v>1</v>
      </c>
    </row>
    <row r="207" spans="1:13">
      <c r="A207" s="4">
        <v>181</v>
      </c>
      <c r="B207" s="4" t="s">
        <v>421</v>
      </c>
      <c r="C207" s="4">
        <v>1979</v>
      </c>
      <c r="D207" s="4">
        <v>75</v>
      </c>
      <c r="E207" s="6">
        <v>22</v>
      </c>
      <c r="F207" s="4" t="s">
        <v>81</v>
      </c>
      <c r="G207" s="4">
        <v>1989</v>
      </c>
      <c r="H207" s="4">
        <v>1992</v>
      </c>
      <c r="I207" s="4" t="s">
        <v>82</v>
      </c>
      <c r="J207" s="4" t="s">
        <v>87</v>
      </c>
      <c r="K207" s="4" t="s">
        <v>84</v>
      </c>
      <c r="L207" s="4">
        <v>1</v>
      </c>
      <c r="M207" s="4">
        <v>1</v>
      </c>
    </row>
    <row r="208" spans="1:13">
      <c r="A208" s="4">
        <v>101</v>
      </c>
      <c r="B208" s="4" t="s">
        <v>86</v>
      </c>
      <c r="C208" s="4">
        <v>1985</v>
      </c>
      <c r="D208" s="4">
        <v>75</v>
      </c>
      <c r="E208" s="6">
        <v>23.4</v>
      </c>
      <c r="F208" s="4" t="s">
        <v>81</v>
      </c>
      <c r="G208" s="4">
        <v>1993</v>
      </c>
      <c r="H208" s="4">
        <v>1995</v>
      </c>
      <c r="I208" s="4" t="s">
        <v>82</v>
      </c>
      <c r="J208" s="4" t="s">
        <v>87</v>
      </c>
      <c r="K208" s="4" t="s">
        <v>84</v>
      </c>
      <c r="L208" s="4">
        <v>7</v>
      </c>
      <c r="M208" s="4">
        <v>2</v>
      </c>
    </row>
    <row r="209" spans="1:13">
      <c r="A209" s="4">
        <v>99</v>
      </c>
      <c r="B209" s="4" t="s">
        <v>80</v>
      </c>
      <c r="C209" s="4">
        <v>1987</v>
      </c>
      <c r="D209" s="4">
        <v>75</v>
      </c>
      <c r="E209" s="6">
        <v>18.7</v>
      </c>
      <c r="F209" s="4" t="s">
        <v>81</v>
      </c>
      <c r="G209" s="4">
        <v>1995</v>
      </c>
      <c r="H209" s="4">
        <v>1997</v>
      </c>
      <c r="I209" s="4" t="s">
        <v>82</v>
      </c>
      <c r="J209" s="4" t="s">
        <v>83</v>
      </c>
      <c r="K209" s="4" t="s">
        <v>84</v>
      </c>
      <c r="L209" s="4">
        <v>11</v>
      </c>
      <c r="M209" s="4">
        <v>3</v>
      </c>
    </row>
    <row r="210" spans="1:13">
      <c r="A210" s="4">
        <v>100</v>
      </c>
      <c r="B210" s="4" t="s">
        <v>85</v>
      </c>
      <c r="C210" s="4">
        <v>1988</v>
      </c>
      <c r="D210" s="4">
        <v>75</v>
      </c>
      <c r="E210" s="6">
        <v>18.7</v>
      </c>
      <c r="F210" s="4" t="s">
        <v>81</v>
      </c>
      <c r="G210" s="4">
        <v>1996</v>
      </c>
      <c r="H210" s="4">
        <v>1998</v>
      </c>
      <c r="I210" s="4" t="s">
        <v>82</v>
      </c>
      <c r="J210" s="4" t="s">
        <v>83</v>
      </c>
      <c r="K210" s="4" t="s">
        <v>84</v>
      </c>
      <c r="L210" s="4">
        <v>12</v>
      </c>
      <c r="M210" s="4">
        <v>4</v>
      </c>
    </row>
    <row r="211" spans="1:13">
      <c r="A211" s="4">
        <v>143</v>
      </c>
      <c r="B211" s="4" t="s">
        <v>85</v>
      </c>
      <c r="C211" s="4">
        <v>1990</v>
      </c>
      <c r="D211" s="4">
        <v>75</v>
      </c>
      <c r="E211" s="6">
        <v>21.6</v>
      </c>
      <c r="F211" s="4" t="s">
        <v>81</v>
      </c>
      <c r="G211" s="4">
        <v>1996</v>
      </c>
      <c r="H211" s="4">
        <v>1998</v>
      </c>
      <c r="I211" s="4" t="s">
        <v>82</v>
      </c>
      <c r="J211" s="4" t="s">
        <v>83</v>
      </c>
      <c r="K211" s="4" t="s">
        <v>84</v>
      </c>
      <c r="L211" s="4">
        <v>12</v>
      </c>
      <c r="M211" s="4">
        <v>5</v>
      </c>
    </row>
    <row r="212" spans="1:13">
      <c r="A212" s="4">
        <v>146</v>
      </c>
      <c r="B212" s="4" t="s">
        <v>159</v>
      </c>
      <c r="C212" s="4">
        <v>1990</v>
      </c>
      <c r="D212" s="4">
        <v>75</v>
      </c>
      <c r="E212" s="6">
        <v>7.85</v>
      </c>
      <c r="F212" s="4" t="s">
        <v>81</v>
      </c>
      <c r="G212" s="4">
        <v>1996</v>
      </c>
      <c r="H212" s="4">
        <v>1998</v>
      </c>
      <c r="I212" s="4" t="s">
        <v>82</v>
      </c>
      <c r="J212" s="4" t="s">
        <v>87</v>
      </c>
      <c r="K212" s="4" t="s">
        <v>84</v>
      </c>
      <c r="L212" s="4">
        <v>3</v>
      </c>
      <c r="M212" s="4">
        <v>5</v>
      </c>
    </row>
    <row r="213" spans="1:13">
      <c r="A213" s="4">
        <v>102</v>
      </c>
      <c r="B213" s="4" t="s">
        <v>88</v>
      </c>
      <c r="C213" s="4">
        <v>1985</v>
      </c>
      <c r="D213" s="4">
        <v>75</v>
      </c>
      <c r="E213" s="6">
        <v>21</v>
      </c>
      <c r="F213" s="4" t="s">
        <v>89</v>
      </c>
      <c r="G213" s="4">
        <v>1991</v>
      </c>
      <c r="H213" s="4">
        <v>1993</v>
      </c>
      <c r="I213" s="4" t="s">
        <v>90</v>
      </c>
      <c r="J213" s="4" t="s">
        <v>87</v>
      </c>
      <c r="K213" s="4" t="s">
        <v>84</v>
      </c>
      <c r="L213" s="4">
        <v>2</v>
      </c>
      <c r="M213" s="4">
        <v>2</v>
      </c>
    </row>
    <row r="214" spans="1:13">
      <c r="A214" s="4">
        <v>177</v>
      </c>
      <c r="B214" s="4" t="s">
        <v>422</v>
      </c>
      <c r="C214" s="4">
        <v>1986</v>
      </c>
      <c r="D214" s="4">
        <v>75</v>
      </c>
      <c r="E214" s="6">
        <v>22.5</v>
      </c>
      <c r="F214" s="4" t="s">
        <v>89</v>
      </c>
      <c r="G214" s="4">
        <v>1992</v>
      </c>
      <c r="H214" s="4">
        <v>1994</v>
      </c>
      <c r="I214" s="4" t="s">
        <v>90</v>
      </c>
      <c r="J214" s="4" t="s">
        <v>87</v>
      </c>
      <c r="K214" s="4" t="s">
        <v>84</v>
      </c>
      <c r="L214" s="4">
        <v>2</v>
      </c>
      <c r="M214" s="4">
        <v>3</v>
      </c>
    </row>
    <row r="215" spans="1:13">
      <c r="A215" s="4">
        <v>184</v>
      </c>
      <c r="B215" s="4" t="s">
        <v>423</v>
      </c>
      <c r="C215" s="4">
        <v>1990</v>
      </c>
      <c r="D215" s="4">
        <v>75</v>
      </c>
      <c r="E215" s="6">
        <v>13.2</v>
      </c>
      <c r="F215" s="4" t="s">
        <v>89</v>
      </c>
      <c r="G215" s="4">
        <v>1996</v>
      </c>
      <c r="H215" s="4">
        <v>1998</v>
      </c>
      <c r="I215" s="4" t="s">
        <v>90</v>
      </c>
      <c r="J215" s="4" t="s">
        <v>424</v>
      </c>
      <c r="K215" s="4" t="s">
        <v>84</v>
      </c>
      <c r="L215" s="4">
        <v>1</v>
      </c>
      <c r="M215" s="4">
        <v>5</v>
      </c>
    </row>
    <row r="216" spans="1:13">
      <c r="A216" s="4">
        <v>144</v>
      </c>
      <c r="B216" s="4" t="s">
        <v>155</v>
      </c>
      <c r="C216" s="4">
        <v>1992</v>
      </c>
      <c r="D216" s="4">
        <v>75</v>
      </c>
      <c r="E216" s="6">
        <v>14.8</v>
      </c>
      <c r="F216" s="4" t="s">
        <v>89</v>
      </c>
      <c r="G216" s="4">
        <v>1993</v>
      </c>
      <c r="H216" s="4">
        <v>1995</v>
      </c>
      <c r="I216" s="4" t="s">
        <v>97</v>
      </c>
      <c r="J216" s="4" t="s">
        <v>83</v>
      </c>
      <c r="K216" s="4" t="s">
        <v>84</v>
      </c>
      <c r="L216" s="4">
        <v>12</v>
      </c>
      <c r="M216" s="4">
        <v>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1"/>
  <sheetViews>
    <sheetView workbookViewId="0"/>
  </sheetViews>
  <sheetFormatPr baseColWidth="10" defaultColWidth="11.42578125" defaultRowHeight="13.5"/>
  <cols>
    <col min="1" max="1" width="15" style="20" customWidth="1"/>
    <col min="2" max="2" width="23.28515625" style="20" customWidth="1"/>
    <col min="3" max="3" width="29.140625" style="20" customWidth="1"/>
    <col min="4" max="16384" width="11.42578125" style="20"/>
  </cols>
  <sheetData>
    <row r="1" spans="1:3" ht="32.450000000000003" customHeight="1">
      <c r="A1" s="56" t="s">
        <v>425</v>
      </c>
      <c r="B1" s="57"/>
      <c r="C1" s="57"/>
    </row>
    <row r="2" spans="1:3" ht="32.450000000000003" customHeight="1">
      <c r="A2" s="56" t="s">
        <v>426</v>
      </c>
      <c r="B2" s="57"/>
      <c r="C2" s="57"/>
    </row>
    <row r="3" spans="1:3" ht="27.6" customHeight="1">
      <c r="A3" s="241" t="s">
        <v>427</v>
      </c>
      <c r="B3" s="241"/>
      <c r="C3" s="241"/>
    </row>
    <row r="5" spans="1:3" ht="18.75">
      <c r="A5" s="239" t="s">
        <v>0</v>
      </c>
      <c r="B5" s="239"/>
      <c r="C5" s="239"/>
    </row>
    <row r="6" spans="1:3">
      <c r="A6" s="53"/>
      <c r="B6" s="53"/>
      <c r="C6" s="53"/>
    </row>
    <row r="7" spans="1:3" ht="18" customHeight="1">
      <c r="A7" s="58" t="s">
        <v>1</v>
      </c>
      <c r="B7" s="58" t="s">
        <v>499</v>
      </c>
      <c r="C7" s="59" t="s">
        <v>498</v>
      </c>
    </row>
    <row r="8" spans="1:3" ht="18" customHeight="1">
      <c r="A8" s="60" t="s">
        <v>4</v>
      </c>
      <c r="B8" s="61">
        <v>106003.17</v>
      </c>
      <c r="C8" s="63"/>
    </row>
    <row r="9" spans="1:3" ht="18" customHeight="1">
      <c r="A9" s="60" t="s">
        <v>5</v>
      </c>
      <c r="B9" s="62">
        <v>82108.210000000006</v>
      </c>
      <c r="C9" s="63"/>
    </row>
    <row r="10" spans="1:3" ht="18" customHeight="1">
      <c r="A10" s="60" t="s">
        <v>6</v>
      </c>
      <c r="B10" s="62">
        <v>107155.12</v>
      </c>
      <c r="C10" s="63"/>
    </row>
    <row r="11" spans="1:3" ht="18" customHeight="1">
      <c r="A11" s="60" t="s">
        <v>7</v>
      </c>
      <c r="B11" s="62">
        <v>121838.98</v>
      </c>
      <c r="C11" s="63"/>
    </row>
    <row r="12" spans="1:3" ht="18" customHeight="1">
      <c r="A12" s="60" t="s">
        <v>8</v>
      </c>
      <c r="B12" s="62">
        <v>147612.06</v>
      </c>
      <c r="C12" s="63"/>
    </row>
    <row r="13" spans="1:3" ht="18" customHeight="1">
      <c r="A13" s="60" t="s">
        <v>9</v>
      </c>
      <c r="B13" s="62">
        <v>102156.33</v>
      </c>
      <c r="C13" s="63"/>
    </row>
    <row r="14" spans="1:3" ht="18" customHeight="1">
      <c r="A14" s="60" t="s">
        <v>10</v>
      </c>
      <c r="B14" s="62">
        <v>76734</v>
      </c>
      <c r="C14" s="63"/>
    </row>
    <row r="15" spans="1:3" ht="18" customHeight="1">
      <c r="A15" s="60" t="s">
        <v>11</v>
      </c>
      <c r="B15" s="62">
        <v>76557.11</v>
      </c>
      <c r="C15" s="63"/>
    </row>
    <row r="16" spans="1:3" ht="18" customHeight="1">
      <c r="A16" s="60" t="s">
        <v>12</v>
      </c>
      <c r="B16" s="62">
        <v>136957.67000000001</v>
      </c>
      <c r="C16" s="63"/>
    </row>
    <row r="17" spans="1:3" ht="18" customHeight="1">
      <c r="A17" s="60" t="s">
        <v>13</v>
      </c>
      <c r="B17" s="62">
        <v>131204.72</v>
      </c>
      <c r="C17" s="63"/>
    </row>
    <row r="18" spans="1:3" ht="18" customHeight="1">
      <c r="A18" s="60" t="s">
        <v>14</v>
      </c>
      <c r="B18" s="62">
        <v>150323.25</v>
      </c>
      <c r="C18" s="63"/>
    </row>
    <row r="19" spans="1:3" ht="18" customHeight="1">
      <c r="A19" s="60" t="s">
        <v>15</v>
      </c>
      <c r="B19" s="62">
        <v>83361.119999999995</v>
      </c>
      <c r="C19" s="63"/>
    </row>
    <row r="20" spans="1:3" ht="18" customHeight="1">
      <c r="A20" s="60" t="s">
        <v>16</v>
      </c>
      <c r="B20" s="62">
        <v>84463.44</v>
      </c>
      <c r="C20" s="63"/>
    </row>
    <row r="21" spans="1:3" ht="34.700000000000003" customHeight="1">
      <c r="A21" s="54"/>
      <c r="B21" s="63"/>
      <c r="C21" s="55"/>
    </row>
    <row r="100" spans="1:6" ht="24">
      <c r="A100" s="99" t="s">
        <v>486</v>
      </c>
      <c r="B100" s="86"/>
      <c r="C100" s="86"/>
      <c r="D100" s="86"/>
      <c r="E100" s="86"/>
      <c r="F100" s="86"/>
    </row>
    <row r="101" spans="1:6">
      <c r="A101" s="86"/>
      <c r="B101" s="86"/>
      <c r="C101" s="86"/>
      <c r="D101" s="86"/>
      <c r="E101" s="86"/>
      <c r="F101" s="86"/>
    </row>
    <row r="102" spans="1:6">
      <c r="A102" s="86"/>
      <c r="B102" s="86"/>
      <c r="C102" s="86"/>
      <c r="D102" s="86"/>
      <c r="E102" s="86"/>
      <c r="F102" s="86"/>
    </row>
    <row r="103" spans="1:6">
      <c r="A103" s="86"/>
      <c r="B103" s="86"/>
      <c r="C103" s="86"/>
      <c r="D103" s="86"/>
      <c r="E103" s="86"/>
      <c r="F103" s="86"/>
    </row>
    <row r="104" spans="1:6" ht="18.75">
      <c r="A104" s="240" t="s">
        <v>0</v>
      </c>
      <c r="B104" s="240"/>
      <c r="C104" s="240"/>
      <c r="D104" s="86"/>
      <c r="E104" s="86"/>
      <c r="F104" s="86"/>
    </row>
    <row r="105" spans="1:6">
      <c r="A105" s="87"/>
      <c r="B105" s="87"/>
      <c r="C105" s="87"/>
      <c r="D105" s="86"/>
      <c r="E105" s="86"/>
      <c r="F105" s="86"/>
    </row>
    <row r="106" spans="1:6" ht="16.7" customHeight="1">
      <c r="A106" s="88" t="s">
        <v>1</v>
      </c>
      <c r="B106" s="88" t="s">
        <v>2</v>
      </c>
      <c r="C106" s="89" t="s">
        <v>3</v>
      </c>
      <c r="D106" s="86"/>
      <c r="E106" s="86"/>
      <c r="F106" s="86"/>
    </row>
    <row r="107" spans="1:6" ht="16.7" customHeight="1">
      <c r="A107" s="90" t="s">
        <v>4</v>
      </c>
      <c r="B107" s="91">
        <v>106003</v>
      </c>
      <c r="C107" s="92">
        <f>ROUND(B107/12*20,0)/20</f>
        <v>8833.6</v>
      </c>
      <c r="D107" s="86"/>
      <c r="E107" s="105" t="str">
        <f ca="1">_xlfn.FORMULATEXT(C107)</f>
        <v>=RUNDEN(B107/12*20;0)/20</v>
      </c>
      <c r="F107" s="86"/>
    </row>
    <row r="108" spans="1:6" ht="16.7" customHeight="1">
      <c r="A108" s="90" t="s">
        <v>5</v>
      </c>
      <c r="B108" s="94">
        <v>82108</v>
      </c>
      <c r="C108" s="92">
        <f t="shared" ref="C108:C119" si="0">ROUND(B108/12*20,0)/20</f>
        <v>6842.35</v>
      </c>
      <c r="D108" s="86"/>
      <c r="E108" s="86"/>
      <c r="F108" s="86"/>
    </row>
    <row r="109" spans="1:6" ht="16.7" customHeight="1">
      <c r="A109" s="90" t="s">
        <v>6</v>
      </c>
      <c r="B109" s="94">
        <v>107155</v>
      </c>
      <c r="C109" s="92">
        <f t="shared" si="0"/>
        <v>8929.6</v>
      </c>
      <c r="D109" s="86"/>
      <c r="E109" s="86"/>
      <c r="F109" s="86"/>
    </row>
    <row r="110" spans="1:6" ht="16.7" customHeight="1">
      <c r="A110" s="90" t="s">
        <v>7</v>
      </c>
      <c r="B110" s="94">
        <v>121838</v>
      </c>
      <c r="C110" s="92">
        <f t="shared" si="0"/>
        <v>10153.15</v>
      </c>
      <c r="D110" s="86"/>
      <c r="E110" s="86"/>
      <c r="F110" s="86"/>
    </row>
    <row r="111" spans="1:6" ht="16.7" customHeight="1">
      <c r="A111" s="90" t="s">
        <v>8</v>
      </c>
      <c r="B111" s="94">
        <v>147612</v>
      </c>
      <c r="C111" s="92">
        <f t="shared" si="0"/>
        <v>12301</v>
      </c>
      <c r="D111" s="86"/>
      <c r="E111" s="86"/>
      <c r="F111" s="86"/>
    </row>
    <row r="112" spans="1:6" ht="16.7" customHeight="1">
      <c r="A112" s="90" t="s">
        <v>9</v>
      </c>
      <c r="B112" s="94">
        <v>102156</v>
      </c>
      <c r="C112" s="92">
        <f t="shared" si="0"/>
        <v>8513</v>
      </c>
      <c r="D112" s="86"/>
      <c r="E112" s="86"/>
      <c r="F112" s="86"/>
    </row>
    <row r="113" spans="1:6" ht="16.7" customHeight="1">
      <c r="A113" s="90" t="s">
        <v>10</v>
      </c>
      <c r="B113" s="94">
        <v>76734</v>
      </c>
      <c r="C113" s="92">
        <f t="shared" si="0"/>
        <v>6394.5</v>
      </c>
      <c r="D113" s="86"/>
      <c r="E113" s="86"/>
      <c r="F113" s="86"/>
    </row>
    <row r="114" spans="1:6" ht="16.7" customHeight="1">
      <c r="A114" s="90" t="s">
        <v>11</v>
      </c>
      <c r="B114" s="94">
        <v>76557</v>
      </c>
      <c r="C114" s="92">
        <f t="shared" si="0"/>
        <v>6379.75</v>
      </c>
      <c r="D114" s="86"/>
      <c r="E114" s="86"/>
      <c r="F114" s="86"/>
    </row>
    <row r="115" spans="1:6" ht="16.7" customHeight="1">
      <c r="A115" s="90" t="s">
        <v>12</v>
      </c>
      <c r="B115" s="94">
        <v>136957</v>
      </c>
      <c r="C115" s="92">
        <f t="shared" si="0"/>
        <v>11413.1</v>
      </c>
      <c r="D115" s="86"/>
      <c r="E115" s="86"/>
      <c r="F115" s="86"/>
    </row>
    <row r="116" spans="1:6" ht="16.7" customHeight="1">
      <c r="A116" s="90" t="s">
        <v>13</v>
      </c>
      <c r="B116" s="94">
        <v>131204</v>
      </c>
      <c r="C116" s="92">
        <f t="shared" si="0"/>
        <v>10933.65</v>
      </c>
      <c r="D116" s="86"/>
      <c r="E116" s="86"/>
      <c r="F116" s="86"/>
    </row>
    <row r="117" spans="1:6" ht="16.7" customHeight="1">
      <c r="A117" s="90" t="s">
        <v>14</v>
      </c>
      <c r="B117" s="94">
        <v>150323</v>
      </c>
      <c r="C117" s="92">
        <f t="shared" si="0"/>
        <v>12526.9</v>
      </c>
      <c r="D117" s="86"/>
      <c r="E117" s="86"/>
      <c r="F117" s="86"/>
    </row>
    <row r="118" spans="1:6" ht="16.7" customHeight="1">
      <c r="A118" s="90" t="s">
        <v>15</v>
      </c>
      <c r="B118" s="94">
        <v>83361</v>
      </c>
      <c r="C118" s="92">
        <f t="shared" si="0"/>
        <v>6946.75</v>
      </c>
      <c r="D118" s="86"/>
      <c r="E118" s="86"/>
      <c r="F118" s="86"/>
    </row>
    <row r="119" spans="1:6" ht="16.7" customHeight="1">
      <c r="A119" s="90" t="s">
        <v>16</v>
      </c>
      <c r="B119" s="94">
        <v>84463</v>
      </c>
      <c r="C119" s="92">
        <f t="shared" si="0"/>
        <v>7038.6</v>
      </c>
      <c r="D119" s="86"/>
      <c r="E119" s="86"/>
      <c r="F119" s="86"/>
    </row>
    <row r="120" spans="1:6" ht="25.35" customHeight="1">
      <c r="A120" s="95"/>
      <c r="B120" s="96">
        <f>ROUND(SUM(B107:B119),-3)</f>
        <v>1406000</v>
      </c>
      <c r="C120" s="97"/>
      <c r="D120" s="105" t="str">
        <f ca="1">_xlfn.FORMULATEXT(B120)</f>
        <v>=RUNDEN(SUMME(B107:B119);-3)</v>
      </c>
      <c r="E120" s="93"/>
      <c r="F120" s="86"/>
    </row>
    <row r="121" spans="1:6">
      <c r="C121" s="53"/>
      <c r="D121" s="53"/>
      <c r="E121" s="53"/>
    </row>
  </sheetData>
  <mergeCells count="3">
    <mergeCell ref="A5:C5"/>
    <mergeCell ref="A104:C104"/>
    <mergeCell ref="A3:C3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6"/>
  <sheetViews>
    <sheetView zoomScaleNormal="100" workbookViewId="0">
      <selection sqref="A1:G1"/>
    </sheetView>
  </sheetViews>
  <sheetFormatPr baseColWidth="10" defaultColWidth="11.42578125" defaultRowHeight="13.5"/>
  <cols>
    <col min="1" max="1" width="7.140625" style="20" customWidth="1"/>
    <col min="2" max="2" width="17.5703125" style="20" customWidth="1"/>
    <col min="3" max="3" width="7.5703125" style="20" customWidth="1"/>
    <col min="4" max="4" width="6.5703125" style="20" customWidth="1"/>
    <col min="5" max="5" width="8.5703125" style="20" customWidth="1"/>
    <col min="6" max="6" width="14.42578125" style="20" customWidth="1"/>
    <col min="7" max="7" width="13.140625" style="20" customWidth="1"/>
    <col min="8" max="8" width="11.42578125" style="20"/>
    <col min="9" max="9" width="30.42578125" style="20" bestFit="1" customWidth="1"/>
    <col min="10" max="10" width="11.42578125" style="20"/>
    <col min="11" max="11" width="23.42578125" style="20" bestFit="1" customWidth="1"/>
    <col min="12" max="16384" width="11.42578125" style="20"/>
  </cols>
  <sheetData>
    <row r="1" spans="1:7" ht="32.450000000000003" customHeight="1">
      <c r="A1" s="244" t="s">
        <v>487</v>
      </c>
      <c r="B1" s="244"/>
      <c r="C1" s="244"/>
      <c r="D1" s="244"/>
      <c r="E1" s="244"/>
      <c r="F1" s="244"/>
      <c r="G1" s="244"/>
    </row>
    <row r="2" spans="1:7" ht="32.450000000000003" customHeight="1">
      <c r="A2" s="245" t="s">
        <v>497</v>
      </c>
      <c r="B2" s="245"/>
      <c r="C2" s="245"/>
      <c r="D2" s="245"/>
      <c r="E2" s="245"/>
      <c r="F2" s="245"/>
      <c r="G2" s="245"/>
    </row>
    <row r="5" spans="1:7" ht="18.75">
      <c r="A5" s="242" t="s">
        <v>22</v>
      </c>
      <c r="B5" s="242"/>
      <c r="C5" s="242"/>
      <c r="D5" s="242"/>
      <c r="E5" s="242"/>
      <c r="F5" s="242"/>
      <c r="G5" s="242"/>
    </row>
    <row r="7" spans="1:7" ht="15">
      <c r="A7" s="25" t="s">
        <v>23</v>
      </c>
      <c r="B7" s="50" t="s">
        <v>500</v>
      </c>
      <c r="C7" s="51">
        <v>28.5</v>
      </c>
    </row>
    <row r="8" spans="1:7">
      <c r="B8" s="50" t="s">
        <v>428</v>
      </c>
      <c r="C8" s="51">
        <v>80</v>
      </c>
    </row>
    <row r="10" spans="1:7" s="52" customFormat="1" ht="27" customHeight="1">
      <c r="A10" s="64" t="s">
        <v>26</v>
      </c>
      <c r="B10" s="64" t="s">
        <v>27</v>
      </c>
      <c r="C10" s="64" t="s">
        <v>480</v>
      </c>
      <c r="D10" s="64" t="s">
        <v>481</v>
      </c>
      <c r="E10" s="64" t="s">
        <v>482</v>
      </c>
      <c r="F10" s="64" t="s">
        <v>429</v>
      </c>
      <c r="G10" s="65" t="s">
        <v>28</v>
      </c>
    </row>
    <row r="11" spans="1:7" ht="16.7" customHeight="1">
      <c r="A11" s="69" t="s">
        <v>29</v>
      </c>
      <c r="B11" s="66" t="s">
        <v>30</v>
      </c>
      <c r="C11" s="66">
        <v>725</v>
      </c>
      <c r="D11" s="66">
        <v>280</v>
      </c>
      <c r="E11" s="68"/>
      <c r="F11" s="67">
        <v>1</v>
      </c>
      <c r="G11" s="68"/>
    </row>
    <row r="12" spans="1:7" ht="16.7" customHeight="1">
      <c r="A12" s="69" t="s">
        <v>31</v>
      </c>
      <c r="B12" s="66" t="s">
        <v>32</v>
      </c>
      <c r="C12" s="66">
        <v>740</v>
      </c>
      <c r="D12" s="66">
        <v>390</v>
      </c>
      <c r="E12" s="68"/>
      <c r="F12" s="67">
        <v>2</v>
      </c>
      <c r="G12" s="68"/>
    </row>
    <row r="13" spans="1:7" ht="16.7" customHeight="1">
      <c r="A13" s="69" t="s">
        <v>33</v>
      </c>
      <c r="B13" s="66" t="s">
        <v>34</v>
      </c>
      <c r="C13" s="66">
        <v>740</v>
      </c>
      <c r="D13" s="66">
        <v>390</v>
      </c>
      <c r="E13" s="68"/>
      <c r="F13" s="67">
        <v>2</v>
      </c>
      <c r="G13" s="68"/>
    </row>
    <row r="14" spans="1:7" ht="16.7" customHeight="1">
      <c r="A14" s="69" t="s">
        <v>35</v>
      </c>
      <c r="B14" s="66" t="s">
        <v>36</v>
      </c>
      <c r="C14" s="66">
        <v>740</v>
      </c>
      <c r="D14" s="66">
        <v>390</v>
      </c>
      <c r="E14" s="68"/>
      <c r="F14" s="67">
        <v>2</v>
      </c>
      <c r="G14" s="68"/>
    </row>
    <row r="15" spans="1:7" ht="16.7" customHeight="1">
      <c r="A15" s="69" t="s">
        <v>37</v>
      </c>
      <c r="B15" s="66" t="s">
        <v>38</v>
      </c>
      <c r="C15" s="66">
        <v>725</v>
      </c>
      <c r="D15" s="66">
        <v>280</v>
      </c>
      <c r="E15" s="68"/>
      <c r="F15" s="67">
        <v>1</v>
      </c>
      <c r="G15" s="68"/>
    </row>
    <row r="16" spans="1:7" ht="16.7" customHeight="1">
      <c r="A16" s="69" t="s">
        <v>39</v>
      </c>
      <c r="B16" s="66" t="s">
        <v>40</v>
      </c>
      <c r="C16" s="66">
        <v>305</v>
      </c>
      <c r="D16" s="66">
        <v>280</v>
      </c>
      <c r="E16" s="68"/>
      <c r="F16" s="67">
        <v>1</v>
      </c>
      <c r="G16" s="68"/>
    </row>
    <row r="17" spans="1:7" ht="16.7" customHeight="1">
      <c r="A17" s="69" t="s">
        <v>41</v>
      </c>
      <c r="B17" s="66" t="s">
        <v>42</v>
      </c>
      <c r="C17" s="66">
        <v>305</v>
      </c>
      <c r="D17" s="66">
        <v>280</v>
      </c>
      <c r="E17" s="68"/>
      <c r="F17" s="67">
        <v>1</v>
      </c>
      <c r="G17" s="68"/>
    </row>
    <row r="18" spans="1:7" ht="16.7" customHeight="1">
      <c r="A18" s="69" t="s">
        <v>43</v>
      </c>
      <c r="B18" s="66" t="s">
        <v>44</v>
      </c>
      <c r="C18" s="66">
        <v>725</v>
      </c>
      <c r="D18" s="66">
        <v>280</v>
      </c>
      <c r="E18" s="68"/>
      <c r="F18" s="67">
        <v>1</v>
      </c>
      <c r="G18" s="68"/>
    </row>
    <row r="19" spans="1:7" ht="16.7" customHeight="1">
      <c r="A19" s="69" t="s">
        <v>45</v>
      </c>
      <c r="B19" s="66" t="s">
        <v>46</v>
      </c>
      <c r="C19" s="66">
        <v>740</v>
      </c>
      <c r="D19" s="66">
        <v>390</v>
      </c>
      <c r="E19" s="68"/>
      <c r="F19" s="67">
        <v>2</v>
      </c>
      <c r="G19" s="68"/>
    </row>
    <row r="20" spans="1:7" ht="16.7" customHeight="1">
      <c r="A20" s="69" t="s">
        <v>47</v>
      </c>
      <c r="B20" s="66" t="s">
        <v>48</v>
      </c>
      <c r="C20" s="66">
        <v>740</v>
      </c>
      <c r="D20" s="66">
        <v>390</v>
      </c>
      <c r="E20" s="68"/>
      <c r="F20" s="67">
        <v>2</v>
      </c>
      <c r="G20" s="68"/>
    </row>
    <row r="21" spans="1:7" ht="16.7" customHeight="1">
      <c r="A21" s="69" t="s">
        <v>49</v>
      </c>
      <c r="B21" s="66" t="s">
        <v>34</v>
      </c>
      <c r="C21" s="66">
        <v>740</v>
      </c>
      <c r="D21" s="66">
        <v>390</v>
      </c>
      <c r="E21" s="68"/>
      <c r="F21" s="67">
        <v>2</v>
      </c>
      <c r="G21" s="68"/>
    </row>
    <row r="22" spans="1:7" ht="16.7" customHeight="1">
      <c r="A22" s="69" t="s">
        <v>50</v>
      </c>
      <c r="B22" s="66" t="s">
        <v>51</v>
      </c>
      <c r="C22" s="66">
        <v>725</v>
      </c>
      <c r="D22" s="66">
        <v>280</v>
      </c>
      <c r="E22" s="68"/>
      <c r="F22" s="67">
        <v>1</v>
      </c>
      <c r="G22" s="68"/>
    </row>
    <row r="23" spans="1:7" ht="16.7" customHeight="1">
      <c r="A23" s="69" t="s">
        <v>52</v>
      </c>
      <c r="B23" s="66" t="s">
        <v>53</v>
      </c>
      <c r="C23" s="66">
        <v>305</v>
      </c>
      <c r="D23" s="66">
        <v>280</v>
      </c>
      <c r="E23" s="68"/>
      <c r="F23" s="67">
        <v>1</v>
      </c>
      <c r="G23" s="68"/>
    </row>
    <row r="24" spans="1:7" ht="16.7" customHeight="1">
      <c r="A24" s="69" t="s">
        <v>54</v>
      </c>
      <c r="B24" s="66" t="s">
        <v>55</v>
      </c>
      <c r="C24" s="66">
        <v>305</v>
      </c>
      <c r="D24" s="66">
        <v>280</v>
      </c>
      <c r="E24" s="68"/>
      <c r="F24" s="67">
        <v>3</v>
      </c>
      <c r="G24" s="68"/>
    </row>
    <row r="25" spans="1:7" ht="16.7" customHeight="1">
      <c r="A25" s="69" t="s">
        <v>56</v>
      </c>
      <c r="B25" s="66" t="s">
        <v>57</v>
      </c>
      <c r="C25" s="66">
        <v>740</v>
      </c>
      <c r="D25" s="66">
        <v>305</v>
      </c>
      <c r="E25" s="68"/>
      <c r="F25" s="67">
        <v>1</v>
      </c>
      <c r="G25" s="68"/>
    </row>
    <row r="26" spans="1:7" ht="16.7" customHeight="1">
      <c r="A26" s="69" t="s">
        <v>58</v>
      </c>
      <c r="B26" s="66" t="s">
        <v>42</v>
      </c>
      <c r="C26" s="66">
        <v>740</v>
      </c>
      <c r="D26" s="66">
        <v>305</v>
      </c>
      <c r="E26" s="68"/>
      <c r="F26" s="67">
        <v>3</v>
      </c>
      <c r="G26" s="68"/>
    </row>
    <row r="27" spans="1:7" ht="16.7" customHeight="1">
      <c r="A27" s="69" t="s">
        <v>59</v>
      </c>
      <c r="B27" s="66" t="s">
        <v>60</v>
      </c>
      <c r="C27" s="66">
        <v>740</v>
      </c>
      <c r="D27" s="66">
        <v>305</v>
      </c>
      <c r="E27" s="68"/>
      <c r="F27" s="67">
        <v>1</v>
      </c>
      <c r="G27" s="68"/>
    </row>
    <row r="28" spans="1:7" ht="16.7" customHeight="1">
      <c r="A28" s="69" t="s">
        <v>61</v>
      </c>
      <c r="B28" s="66" t="s">
        <v>62</v>
      </c>
      <c r="C28" s="66">
        <v>740</v>
      </c>
      <c r="D28" s="66">
        <v>305</v>
      </c>
      <c r="E28" s="68"/>
      <c r="F28" s="67">
        <v>1</v>
      </c>
      <c r="G28" s="68"/>
    </row>
    <row r="29" spans="1:7" ht="16.7" customHeight="1">
      <c r="A29" s="69" t="s">
        <v>63</v>
      </c>
      <c r="B29" s="66" t="s">
        <v>64</v>
      </c>
      <c r="C29" s="66">
        <v>740</v>
      </c>
      <c r="D29" s="66">
        <v>305</v>
      </c>
      <c r="E29" s="68"/>
      <c r="F29" s="67">
        <v>1</v>
      </c>
      <c r="G29" s="68"/>
    </row>
    <row r="30" spans="1:7" ht="16.7" customHeight="1">
      <c r="A30" s="69" t="s">
        <v>65</v>
      </c>
      <c r="B30" s="66" t="s">
        <v>66</v>
      </c>
      <c r="C30" s="66">
        <v>740</v>
      </c>
      <c r="D30" s="66">
        <v>305</v>
      </c>
      <c r="E30" s="68"/>
      <c r="F30" s="67">
        <v>1</v>
      </c>
      <c r="G30" s="68"/>
    </row>
    <row r="100" spans="1:11" ht="18.75">
      <c r="A100" s="243" t="s">
        <v>22</v>
      </c>
      <c r="B100" s="243"/>
      <c r="C100" s="243"/>
      <c r="D100" s="243"/>
      <c r="E100" s="243"/>
      <c r="F100" s="243"/>
      <c r="G100" s="243"/>
    </row>
    <row r="101" spans="1:11">
      <c r="A101" s="86"/>
      <c r="B101" s="86"/>
      <c r="C101" s="86"/>
      <c r="D101" s="86"/>
      <c r="E101" s="86"/>
      <c r="F101" s="86"/>
      <c r="G101" s="86"/>
    </row>
    <row r="102" spans="1:11">
      <c r="A102" s="86"/>
      <c r="B102" s="86"/>
      <c r="C102" s="86"/>
      <c r="D102" s="86"/>
      <c r="E102" s="86"/>
      <c r="F102" s="86"/>
      <c r="G102" s="86"/>
    </row>
    <row r="103" spans="1:11">
      <c r="A103" s="98" t="s">
        <v>23</v>
      </c>
      <c r="B103" s="86" t="s">
        <v>24</v>
      </c>
      <c r="C103" s="100">
        <v>28.5</v>
      </c>
      <c r="D103" s="86"/>
      <c r="E103" s="86"/>
      <c r="F103" s="86"/>
      <c r="G103" s="86"/>
    </row>
    <row r="104" spans="1:11">
      <c r="A104" s="86"/>
      <c r="B104" s="86" t="s">
        <v>25</v>
      </c>
      <c r="C104" s="100">
        <v>80</v>
      </c>
      <c r="D104" s="86"/>
      <c r="E104" s="86"/>
      <c r="F104" s="86"/>
      <c r="G104" s="86"/>
    </row>
    <row r="105" spans="1:11">
      <c r="A105" s="86"/>
      <c r="B105" s="86"/>
      <c r="C105" s="86"/>
      <c r="D105" s="86"/>
      <c r="E105" s="86"/>
      <c r="F105" s="86"/>
      <c r="G105" s="86"/>
    </row>
    <row r="106" spans="1:11" ht="27">
      <c r="A106" s="101" t="s">
        <v>26</v>
      </c>
      <c r="B106" s="101" t="s">
        <v>27</v>
      </c>
      <c r="C106" s="101" t="s">
        <v>480</v>
      </c>
      <c r="D106" s="101" t="s">
        <v>481</v>
      </c>
      <c r="E106" s="101" t="s">
        <v>482</v>
      </c>
      <c r="F106" s="101" t="s">
        <v>25</v>
      </c>
      <c r="G106" s="101" t="s">
        <v>28</v>
      </c>
    </row>
    <row r="107" spans="1:11">
      <c r="A107" s="102" t="s">
        <v>29</v>
      </c>
      <c r="B107" s="103" t="s">
        <v>30</v>
      </c>
      <c r="C107" s="103">
        <v>725</v>
      </c>
      <c r="D107" s="103">
        <v>280</v>
      </c>
      <c r="E107" s="192">
        <f>ROUNDUP(C107/100*D107/100,0)</f>
        <v>21</v>
      </c>
      <c r="F107" s="104">
        <v>1</v>
      </c>
      <c r="G107" s="195">
        <f>ROUND(E107*$C$103,-1)</f>
        <v>600</v>
      </c>
      <c r="I107" s="194" t="str">
        <f ca="1">_xlfn.FORMULATEXT(E107)</f>
        <v>=AUFRUNDEN(C107/100*D107/100;0)</v>
      </c>
      <c r="K107" s="196" t="str">
        <f ca="1">_xlfn.FORMULATEXT(G107)</f>
        <v>=RUNDEN(E107*$C$103;-1)</v>
      </c>
    </row>
    <row r="108" spans="1:11">
      <c r="A108" s="102" t="s">
        <v>31</v>
      </c>
      <c r="B108" s="103" t="s">
        <v>32</v>
      </c>
      <c r="C108" s="103">
        <v>740</v>
      </c>
      <c r="D108" s="103">
        <v>390</v>
      </c>
      <c r="E108" s="192">
        <f t="shared" ref="E108:E126" si="0">ROUND((C108/100)*(D108/100),0)</f>
        <v>29</v>
      </c>
      <c r="F108" s="104">
        <v>2</v>
      </c>
      <c r="G108" s="195">
        <f t="shared" ref="G108:G126" si="1">ROUND(E108*$C$103,-1)</f>
        <v>830</v>
      </c>
    </row>
    <row r="109" spans="1:11">
      <c r="A109" s="102" t="s">
        <v>33</v>
      </c>
      <c r="B109" s="103" t="s">
        <v>34</v>
      </c>
      <c r="C109" s="103">
        <v>740</v>
      </c>
      <c r="D109" s="103">
        <v>390</v>
      </c>
      <c r="E109" s="192">
        <f t="shared" si="0"/>
        <v>29</v>
      </c>
      <c r="F109" s="104">
        <v>2</v>
      </c>
      <c r="G109" s="195">
        <f t="shared" si="1"/>
        <v>830</v>
      </c>
    </row>
    <row r="110" spans="1:11">
      <c r="A110" s="102" t="s">
        <v>35</v>
      </c>
      <c r="B110" s="103" t="s">
        <v>36</v>
      </c>
      <c r="C110" s="103">
        <v>740</v>
      </c>
      <c r="D110" s="103">
        <v>390</v>
      </c>
      <c r="E110" s="192">
        <f t="shared" si="0"/>
        <v>29</v>
      </c>
      <c r="F110" s="104">
        <v>2</v>
      </c>
      <c r="G110" s="195">
        <f t="shared" si="1"/>
        <v>830</v>
      </c>
    </row>
    <row r="111" spans="1:11">
      <c r="A111" s="102" t="s">
        <v>37</v>
      </c>
      <c r="B111" s="103" t="s">
        <v>38</v>
      </c>
      <c r="C111" s="103">
        <v>725</v>
      </c>
      <c r="D111" s="103">
        <v>280</v>
      </c>
      <c r="E111" s="192">
        <f t="shared" si="0"/>
        <v>20</v>
      </c>
      <c r="F111" s="104">
        <v>1</v>
      </c>
      <c r="G111" s="195">
        <f t="shared" si="1"/>
        <v>570</v>
      </c>
    </row>
    <row r="112" spans="1:11">
      <c r="A112" s="102" t="s">
        <v>39</v>
      </c>
      <c r="B112" s="103" t="s">
        <v>40</v>
      </c>
      <c r="C112" s="103">
        <v>305</v>
      </c>
      <c r="D112" s="103">
        <v>280</v>
      </c>
      <c r="E112" s="192">
        <f t="shared" si="0"/>
        <v>9</v>
      </c>
      <c r="F112" s="104">
        <v>1</v>
      </c>
      <c r="G112" s="195">
        <f t="shared" si="1"/>
        <v>260</v>
      </c>
    </row>
    <row r="113" spans="1:7">
      <c r="A113" s="102" t="s">
        <v>41</v>
      </c>
      <c r="B113" s="103" t="s">
        <v>42</v>
      </c>
      <c r="C113" s="103">
        <v>305</v>
      </c>
      <c r="D113" s="103">
        <v>280</v>
      </c>
      <c r="E113" s="192">
        <f t="shared" si="0"/>
        <v>9</v>
      </c>
      <c r="F113" s="104">
        <v>1</v>
      </c>
      <c r="G113" s="195">
        <f t="shared" si="1"/>
        <v>260</v>
      </c>
    </row>
    <row r="114" spans="1:7">
      <c r="A114" s="102" t="s">
        <v>43</v>
      </c>
      <c r="B114" s="103" t="s">
        <v>44</v>
      </c>
      <c r="C114" s="103">
        <v>725</v>
      </c>
      <c r="D114" s="103">
        <v>280</v>
      </c>
      <c r="E114" s="192">
        <f t="shared" si="0"/>
        <v>20</v>
      </c>
      <c r="F114" s="104">
        <v>1</v>
      </c>
      <c r="G114" s="195">
        <f t="shared" si="1"/>
        <v>570</v>
      </c>
    </row>
    <row r="115" spans="1:7">
      <c r="A115" s="102" t="s">
        <v>45</v>
      </c>
      <c r="B115" s="103" t="s">
        <v>46</v>
      </c>
      <c r="C115" s="103">
        <v>740</v>
      </c>
      <c r="D115" s="103">
        <v>390</v>
      </c>
      <c r="E115" s="192">
        <f t="shared" si="0"/>
        <v>29</v>
      </c>
      <c r="F115" s="104">
        <v>2</v>
      </c>
      <c r="G115" s="195">
        <f t="shared" si="1"/>
        <v>830</v>
      </c>
    </row>
    <row r="116" spans="1:7">
      <c r="A116" s="102" t="s">
        <v>47</v>
      </c>
      <c r="B116" s="103" t="s">
        <v>48</v>
      </c>
      <c r="C116" s="103">
        <v>740</v>
      </c>
      <c r="D116" s="103">
        <v>390</v>
      </c>
      <c r="E116" s="192">
        <f t="shared" si="0"/>
        <v>29</v>
      </c>
      <c r="F116" s="104">
        <v>2</v>
      </c>
      <c r="G116" s="195">
        <f t="shared" si="1"/>
        <v>830</v>
      </c>
    </row>
    <row r="117" spans="1:7">
      <c r="A117" s="102" t="s">
        <v>49</v>
      </c>
      <c r="B117" s="103" t="s">
        <v>34</v>
      </c>
      <c r="C117" s="103">
        <v>740</v>
      </c>
      <c r="D117" s="103">
        <v>390</v>
      </c>
      <c r="E117" s="192">
        <f t="shared" si="0"/>
        <v>29</v>
      </c>
      <c r="F117" s="104">
        <v>2</v>
      </c>
      <c r="G117" s="195">
        <f t="shared" si="1"/>
        <v>830</v>
      </c>
    </row>
    <row r="118" spans="1:7">
      <c r="A118" s="102" t="s">
        <v>50</v>
      </c>
      <c r="B118" s="103" t="s">
        <v>51</v>
      </c>
      <c r="C118" s="103">
        <v>725</v>
      </c>
      <c r="D118" s="103">
        <v>280</v>
      </c>
      <c r="E118" s="192">
        <f t="shared" si="0"/>
        <v>20</v>
      </c>
      <c r="F118" s="104">
        <v>1</v>
      </c>
      <c r="G118" s="195">
        <f t="shared" si="1"/>
        <v>570</v>
      </c>
    </row>
    <row r="119" spans="1:7">
      <c r="A119" s="102" t="s">
        <v>52</v>
      </c>
      <c r="B119" s="103" t="s">
        <v>53</v>
      </c>
      <c r="C119" s="103">
        <v>305</v>
      </c>
      <c r="D119" s="103">
        <v>280</v>
      </c>
      <c r="E119" s="192">
        <f t="shared" si="0"/>
        <v>9</v>
      </c>
      <c r="F119" s="104">
        <v>1</v>
      </c>
      <c r="G119" s="195">
        <f t="shared" si="1"/>
        <v>260</v>
      </c>
    </row>
    <row r="120" spans="1:7">
      <c r="A120" s="102" t="s">
        <v>54</v>
      </c>
      <c r="B120" s="103" t="s">
        <v>55</v>
      </c>
      <c r="C120" s="103">
        <v>305</v>
      </c>
      <c r="D120" s="103">
        <v>280</v>
      </c>
      <c r="E120" s="192">
        <f t="shared" si="0"/>
        <v>9</v>
      </c>
      <c r="F120" s="104">
        <v>1</v>
      </c>
      <c r="G120" s="195">
        <f t="shared" si="1"/>
        <v>260</v>
      </c>
    </row>
    <row r="121" spans="1:7">
      <c r="A121" s="102" t="s">
        <v>56</v>
      </c>
      <c r="B121" s="103" t="s">
        <v>57</v>
      </c>
      <c r="C121" s="103">
        <v>740</v>
      </c>
      <c r="D121" s="103">
        <v>305</v>
      </c>
      <c r="E121" s="192">
        <f t="shared" si="0"/>
        <v>23</v>
      </c>
      <c r="F121" s="104">
        <v>1</v>
      </c>
      <c r="G121" s="195">
        <f t="shared" si="1"/>
        <v>660</v>
      </c>
    </row>
    <row r="122" spans="1:7">
      <c r="A122" s="102" t="s">
        <v>58</v>
      </c>
      <c r="B122" s="103" t="s">
        <v>42</v>
      </c>
      <c r="C122" s="103">
        <v>740</v>
      </c>
      <c r="D122" s="103">
        <v>305</v>
      </c>
      <c r="E122" s="192">
        <f t="shared" si="0"/>
        <v>23</v>
      </c>
      <c r="F122" s="104">
        <v>1</v>
      </c>
      <c r="G122" s="195">
        <f t="shared" si="1"/>
        <v>660</v>
      </c>
    </row>
    <row r="123" spans="1:7">
      <c r="A123" s="102" t="s">
        <v>59</v>
      </c>
      <c r="B123" s="103" t="s">
        <v>60</v>
      </c>
      <c r="C123" s="103">
        <v>740</v>
      </c>
      <c r="D123" s="103">
        <v>305</v>
      </c>
      <c r="E123" s="192">
        <f t="shared" si="0"/>
        <v>23</v>
      </c>
      <c r="F123" s="104">
        <v>1</v>
      </c>
      <c r="G123" s="195">
        <f t="shared" si="1"/>
        <v>660</v>
      </c>
    </row>
    <row r="124" spans="1:7">
      <c r="A124" s="102" t="s">
        <v>61</v>
      </c>
      <c r="B124" s="103" t="s">
        <v>62</v>
      </c>
      <c r="C124" s="103">
        <v>740</v>
      </c>
      <c r="D124" s="103">
        <v>305</v>
      </c>
      <c r="E124" s="192">
        <f t="shared" si="0"/>
        <v>23</v>
      </c>
      <c r="F124" s="104">
        <v>1</v>
      </c>
      <c r="G124" s="195">
        <f t="shared" si="1"/>
        <v>660</v>
      </c>
    </row>
    <row r="125" spans="1:7">
      <c r="A125" s="102" t="s">
        <v>63</v>
      </c>
      <c r="B125" s="103" t="s">
        <v>64</v>
      </c>
      <c r="C125" s="103">
        <v>740</v>
      </c>
      <c r="D125" s="103">
        <v>305</v>
      </c>
      <c r="E125" s="192">
        <f t="shared" si="0"/>
        <v>23</v>
      </c>
      <c r="F125" s="104">
        <v>1</v>
      </c>
      <c r="G125" s="195">
        <f t="shared" si="1"/>
        <v>660</v>
      </c>
    </row>
    <row r="126" spans="1:7">
      <c r="A126" s="102" t="s">
        <v>65</v>
      </c>
      <c r="B126" s="103" t="s">
        <v>66</v>
      </c>
      <c r="C126" s="103">
        <v>740</v>
      </c>
      <c r="D126" s="103">
        <v>305</v>
      </c>
      <c r="E126" s="192">
        <f t="shared" si="0"/>
        <v>23</v>
      </c>
      <c r="F126" s="104">
        <v>1</v>
      </c>
      <c r="G126" s="195">
        <f t="shared" si="1"/>
        <v>660</v>
      </c>
    </row>
  </sheetData>
  <mergeCells count="4">
    <mergeCell ref="A5:G5"/>
    <mergeCell ref="A100:G100"/>
    <mergeCell ref="A1:G1"/>
    <mergeCell ref="A2:G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7"/>
  <sheetViews>
    <sheetView workbookViewId="0">
      <selection sqref="A1:M1"/>
    </sheetView>
  </sheetViews>
  <sheetFormatPr baseColWidth="10" defaultColWidth="9.140625" defaultRowHeight="13.5"/>
  <cols>
    <col min="1" max="1" width="9.140625" style="20" customWidth="1"/>
    <col min="2" max="2" width="12.5703125" style="20" customWidth="1"/>
    <col min="3" max="4" width="9.140625" style="20" customWidth="1"/>
    <col min="5" max="5" width="11.140625" style="20" customWidth="1"/>
    <col min="6" max="6" width="9.140625" style="20"/>
    <col min="7" max="7" width="9.85546875" style="20" customWidth="1"/>
    <col min="8" max="8" width="9.42578125" style="20" customWidth="1"/>
    <col min="9" max="9" width="18.85546875" style="20" customWidth="1"/>
    <col min="10" max="10" width="19.140625" style="20" customWidth="1"/>
    <col min="11" max="12" width="9.140625" style="20"/>
    <col min="13" max="13" width="11.42578125" style="20" customWidth="1"/>
    <col min="14" max="16384" width="9.140625" style="20"/>
  </cols>
  <sheetData>
    <row r="1" spans="1:13" s="19" customFormat="1" ht="30" customHeight="1">
      <c r="A1" s="246" t="s">
        <v>430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s="35" customFormat="1" ht="35.450000000000003" customHeight="1">
      <c r="A2" s="246" t="s">
        <v>483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s="35" customFormat="1" ht="30" customHeight="1">
      <c r="A3" s="246" t="s">
        <v>431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35" customFormat="1" ht="36.6" customHeight="1">
      <c r="A4" s="246" t="s">
        <v>432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s="35" customFormat="1" ht="30" customHeight="1">
      <c r="A5" s="246" t="s">
        <v>433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</row>
    <row r="8" spans="1:13">
      <c r="A8" s="70" t="s">
        <v>67</v>
      </c>
      <c r="B8" s="25" t="s">
        <v>68</v>
      </c>
      <c r="C8" s="70" t="s">
        <v>69</v>
      </c>
      <c r="D8" s="25" t="s">
        <v>70</v>
      </c>
      <c r="E8" s="25" t="s">
        <v>71</v>
      </c>
      <c r="F8" s="70" t="s">
        <v>72</v>
      </c>
      <c r="G8" s="70" t="s">
        <v>73</v>
      </c>
      <c r="H8" s="70" t="s">
        <v>74</v>
      </c>
      <c r="I8" s="25" t="s">
        <v>75</v>
      </c>
      <c r="J8" s="25" t="s">
        <v>76</v>
      </c>
      <c r="K8" s="25" t="s">
        <v>77</v>
      </c>
      <c r="L8" s="70" t="s">
        <v>78</v>
      </c>
      <c r="M8" s="70" t="s">
        <v>79</v>
      </c>
    </row>
    <row r="9" spans="1:13">
      <c r="A9" s="71">
        <v>99</v>
      </c>
      <c r="B9" s="20" t="s">
        <v>80</v>
      </c>
      <c r="C9" s="71">
        <v>2020</v>
      </c>
      <c r="D9" s="20">
        <v>75</v>
      </c>
      <c r="E9" s="49">
        <v>18.7</v>
      </c>
      <c r="F9" s="71" t="s">
        <v>81</v>
      </c>
      <c r="G9" s="71">
        <v>2028</v>
      </c>
      <c r="H9" s="71">
        <v>2030</v>
      </c>
      <c r="I9" s="20" t="s">
        <v>82</v>
      </c>
      <c r="J9" s="20" t="s">
        <v>83</v>
      </c>
      <c r="K9" s="20" t="s">
        <v>84</v>
      </c>
      <c r="L9" s="71">
        <v>11</v>
      </c>
      <c r="M9" s="71">
        <v>3</v>
      </c>
    </row>
    <row r="10" spans="1:13">
      <c r="A10" s="71">
        <v>100</v>
      </c>
      <c r="B10" s="20" t="s">
        <v>85</v>
      </c>
      <c r="C10" s="71">
        <v>2021</v>
      </c>
      <c r="D10" s="20">
        <v>75</v>
      </c>
      <c r="E10" s="49">
        <v>18.7</v>
      </c>
      <c r="F10" s="71" t="s">
        <v>81</v>
      </c>
      <c r="G10" s="71">
        <v>2029</v>
      </c>
      <c r="H10" s="71">
        <v>2031</v>
      </c>
      <c r="I10" s="20" t="s">
        <v>82</v>
      </c>
      <c r="J10" s="20" t="s">
        <v>83</v>
      </c>
      <c r="K10" s="20" t="s">
        <v>84</v>
      </c>
      <c r="L10" s="71">
        <v>12</v>
      </c>
      <c r="M10" s="71">
        <v>4</v>
      </c>
    </row>
    <row r="11" spans="1:13">
      <c r="A11" s="71">
        <v>101</v>
      </c>
      <c r="B11" s="20" t="s">
        <v>86</v>
      </c>
      <c r="C11" s="71">
        <v>2018</v>
      </c>
      <c r="D11" s="20">
        <v>75</v>
      </c>
      <c r="E11" s="49">
        <v>23.4</v>
      </c>
      <c r="F11" s="71" t="s">
        <v>81</v>
      </c>
      <c r="G11" s="71">
        <v>2026</v>
      </c>
      <c r="H11" s="71">
        <v>2028</v>
      </c>
      <c r="I11" s="20" t="s">
        <v>82</v>
      </c>
      <c r="J11" s="20" t="s">
        <v>87</v>
      </c>
      <c r="K11" s="20" t="s">
        <v>84</v>
      </c>
      <c r="L11" s="71">
        <v>7</v>
      </c>
      <c r="M11" s="71">
        <v>2</v>
      </c>
    </row>
    <row r="12" spans="1:13">
      <c r="A12" s="71">
        <v>102</v>
      </c>
      <c r="B12" s="20" t="s">
        <v>88</v>
      </c>
      <c r="C12" s="71">
        <v>2018</v>
      </c>
      <c r="D12" s="20">
        <v>75</v>
      </c>
      <c r="E12" s="49">
        <v>21</v>
      </c>
      <c r="F12" s="71" t="s">
        <v>89</v>
      </c>
      <c r="G12" s="71">
        <v>2024</v>
      </c>
      <c r="H12" s="71">
        <v>2026</v>
      </c>
      <c r="I12" s="20" t="s">
        <v>90</v>
      </c>
      <c r="J12" s="20" t="s">
        <v>87</v>
      </c>
      <c r="K12" s="20" t="s">
        <v>84</v>
      </c>
      <c r="L12" s="71">
        <v>2</v>
      </c>
      <c r="M12" s="71">
        <v>2</v>
      </c>
    </row>
    <row r="13" spans="1:13">
      <c r="A13" s="71">
        <v>103</v>
      </c>
      <c r="B13" s="20" t="s">
        <v>91</v>
      </c>
      <c r="C13" s="71">
        <v>2022</v>
      </c>
      <c r="D13" s="20">
        <v>70</v>
      </c>
      <c r="E13" s="49">
        <v>13.95</v>
      </c>
      <c r="F13" s="71" t="s">
        <v>81</v>
      </c>
      <c r="G13" s="71">
        <v>2026</v>
      </c>
      <c r="H13" s="71">
        <v>2028</v>
      </c>
      <c r="I13" s="20" t="s">
        <v>92</v>
      </c>
      <c r="J13" s="20" t="s">
        <v>93</v>
      </c>
      <c r="K13" s="20" t="s">
        <v>94</v>
      </c>
      <c r="L13" s="71">
        <v>2</v>
      </c>
      <c r="M13" s="71">
        <v>4</v>
      </c>
    </row>
    <row r="14" spans="1:13">
      <c r="A14" s="71">
        <v>104</v>
      </c>
      <c r="B14" s="20" t="s">
        <v>95</v>
      </c>
      <c r="C14" s="71">
        <v>2023</v>
      </c>
      <c r="D14" s="20">
        <v>75</v>
      </c>
      <c r="E14" s="49">
        <v>11</v>
      </c>
      <c r="F14" s="71" t="s">
        <v>96</v>
      </c>
      <c r="G14" s="71">
        <v>2026</v>
      </c>
      <c r="H14" s="71">
        <v>2028</v>
      </c>
      <c r="I14" s="20" t="s">
        <v>97</v>
      </c>
      <c r="J14" s="20" t="s">
        <v>98</v>
      </c>
      <c r="K14" s="20" t="s">
        <v>99</v>
      </c>
      <c r="L14" s="71">
        <v>1</v>
      </c>
      <c r="M14" s="71">
        <v>5</v>
      </c>
    </row>
    <row r="15" spans="1:13">
      <c r="A15" s="71">
        <v>105</v>
      </c>
      <c r="B15" s="20" t="s">
        <v>100</v>
      </c>
      <c r="C15" s="71">
        <v>2024</v>
      </c>
      <c r="D15" s="20">
        <v>75</v>
      </c>
      <c r="E15" s="49">
        <v>15.75</v>
      </c>
      <c r="F15" s="71" t="s">
        <v>96</v>
      </c>
      <c r="G15" s="71">
        <v>2027</v>
      </c>
      <c r="H15" s="71">
        <v>2028</v>
      </c>
      <c r="I15" s="20" t="s">
        <v>101</v>
      </c>
      <c r="J15" s="20" t="s">
        <v>102</v>
      </c>
      <c r="K15" s="20" t="s">
        <v>103</v>
      </c>
      <c r="L15" s="71">
        <v>1</v>
      </c>
      <c r="M15" s="71">
        <v>5</v>
      </c>
    </row>
    <row r="16" spans="1:13">
      <c r="A16" s="71">
        <v>106</v>
      </c>
      <c r="B16" s="20" t="s">
        <v>104</v>
      </c>
      <c r="C16" s="71">
        <v>2023</v>
      </c>
      <c r="D16" s="20">
        <v>37.5</v>
      </c>
      <c r="E16" s="49">
        <v>12.5</v>
      </c>
      <c r="F16" s="71" t="s">
        <v>96</v>
      </c>
      <c r="G16" s="71">
        <v>2026</v>
      </c>
      <c r="H16" s="71">
        <v>2027</v>
      </c>
      <c r="I16" s="20" t="s">
        <v>101</v>
      </c>
      <c r="J16" s="20" t="s">
        <v>105</v>
      </c>
      <c r="K16" s="20" t="s">
        <v>106</v>
      </c>
      <c r="L16" s="71">
        <v>1</v>
      </c>
      <c r="M16" s="71">
        <v>5</v>
      </c>
    </row>
    <row r="17" spans="1:13">
      <c r="A17" s="71">
        <v>107</v>
      </c>
      <c r="B17" s="20" t="s">
        <v>107</v>
      </c>
      <c r="C17" s="71">
        <v>2024</v>
      </c>
      <c r="D17" s="20">
        <v>75</v>
      </c>
      <c r="E17" s="49">
        <v>8.5</v>
      </c>
      <c r="F17" s="71" t="s">
        <v>89</v>
      </c>
      <c r="G17" s="71">
        <v>2025</v>
      </c>
      <c r="H17" s="71">
        <v>2026</v>
      </c>
      <c r="I17" s="20" t="s">
        <v>101</v>
      </c>
      <c r="J17" s="20" t="s">
        <v>105</v>
      </c>
      <c r="K17" s="20" t="s">
        <v>106</v>
      </c>
      <c r="L17" s="71">
        <v>1</v>
      </c>
      <c r="M17" s="71">
        <v>5</v>
      </c>
    </row>
    <row r="18" spans="1:13">
      <c r="A18" s="71">
        <v>108</v>
      </c>
      <c r="B18" s="20" t="s">
        <v>108</v>
      </c>
      <c r="C18" s="71">
        <v>2015</v>
      </c>
      <c r="D18" s="20">
        <v>70</v>
      </c>
      <c r="E18" s="49">
        <v>13.2</v>
      </c>
      <c r="F18" s="71" t="s">
        <v>89</v>
      </c>
      <c r="G18" s="71">
        <v>2017</v>
      </c>
      <c r="H18" s="71">
        <v>2019</v>
      </c>
      <c r="I18" s="20" t="s">
        <v>109</v>
      </c>
      <c r="J18" s="20" t="s">
        <v>93</v>
      </c>
      <c r="K18" s="20" t="s">
        <v>94</v>
      </c>
      <c r="L18" s="71">
        <v>1</v>
      </c>
      <c r="M18" s="71">
        <v>1</v>
      </c>
    </row>
    <row r="19" spans="1:13">
      <c r="A19" s="71">
        <v>109</v>
      </c>
      <c r="B19" s="20" t="s">
        <v>110</v>
      </c>
      <c r="C19" s="71">
        <v>2023</v>
      </c>
      <c r="D19" s="20">
        <v>70</v>
      </c>
      <c r="E19" s="49">
        <v>14.65</v>
      </c>
      <c r="F19" s="71" t="s">
        <v>89</v>
      </c>
      <c r="G19" s="71">
        <v>2025</v>
      </c>
      <c r="H19" s="71">
        <v>2027</v>
      </c>
      <c r="I19" s="20" t="s">
        <v>111</v>
      </c>
      <c r="J19" s="20" t="s">
        <v>112</v>
      </c>
      <c r="K19" s="20" t="s">
        <v>94</v>
      </c>
      <c r="L19" s="71">
        <v>2</v>
      </c>
      <c r="M19" s="71">
        <v>5</v>
      </c>
    </row>
    <row r="20" spans="1:13">
      <c r="A20" s="71">
        <v>110</v>
      </c>
      <c r="B20" s="20" t="s">
        <v>113</v>
      </c>
      <c r="C20" s="71">
        <v>2019</v>
      </c>
      <c r="D20" s="20">
        <v>70</v>
      </c>
      <c r="E20" s="49">
        <v>8.25</v>
      </c>
      <c r="F20" s="71" t="s">
        <v>89</v>
      </c>
      <c r="G20" s="71">
        <v>2022</v>
      </c>
      <c r="H20" s="71">
        <v>2024</v>
      </c>
      <c r="I20" s="20" t="s">
        <v>114</v>
      </c>
      <c r="J20" s="20" t="s">
        <v>93</v>
      </c>
      <c r="K20" s="20" t="s">
        <v>94</v>
      </c>
      <c r="L20" s="71">
        <v>2</v>
      </c>
      <c r="M20" s="71">
        <v>3</v>
      </c>
    </row>
    <row r="21" spans="1:13">
      <c r="A21" s="71">
        <v>111</v>
      </c>
      <c r="B21" s="20" t="s">
        <v>115</v>
      </c>
      <c r="C21" s="71">
        <v>2018</v>
      </c>
      <c r="D21" s="20">
        <v>70</v>
      </c>
      <c r="E21" s="49">
        <v>15.5</v>
      </c>
      <c r="F21" s="71" t="s">
        <v>89</v>
      </c>
      <c r="G21" s="71">
        <v>2019</v>
      </c>
      <c r="H21" s="71">
        <v>2021</v>
      </c>
      <c r="I21" s="20" t="s">
        <v>109</v>
      </c>
      <c r="J21" s="20" t="s">
        <v>93</v>
      </c>
      <c r="K21" s="20" t="s">
        <v>94</v>
      </c>
      <c r="L21" s="71">
        <v>2</v>
      </c>
      <c r="M21" s="71">
        <v>2</v>
      </c>
    </row>
    <row r="22" spans="1:13">
      <c r="A22" s="71">
        <v>112</v>
      </c>
      <c r="B22" s="20" t="s">
        <v>91</v>
      </c>
      <c r="C22" s="71">
        <v>2019</v>
      </c>
      <c r="D22" s="20">
        <v>70</v>
      </c>
      <c r="E22" s="49">
        <v>14.25</v>
      </c>
      <c r="F22" s="71" t="s">
        <v>81</v>
      </c>
      <c r="G22" s="71">
        <v>2022</v>
      </c>
      <c r="H22" s="71">
        <v>2025</v>
      </c>
      <c r="I22" s="20" t="s">
        <v>92</v>
      </c>
      <c r="J22" s="20" t="s">
        <v>93</v>
      </c>
      <c r="K22" s="20" t="s">
        <v>94</v>
      </c>
      <c r="L22" s="71">
        <v>1</v>
      </c>
      <c r="M22" s="71">
        <v>3</v>
      </c>
    </row>
    <row r="23" spans="1:13">
      <c r="A23" s="71">
        <v>113</v>
      </c>
      <c r="B23" s="20" t="s">
        <v>116</v>
      </c>
      <c r="C23" s="71">
        <v>2018</v>
      </c>
      <c r="D23" s="20">
        <v>150</v>
      </c>
      <c r="E23" s="49">
        <v>22.6</v>
      </c>
      <c r="F23" s="71" t="s">
        <v>81</v>
      </c>
      <c r="G23" s="71">
        <v>2023</v>
      </c>
      <c r="H23" s="71">
        <v>2026</v>
      </c>
      <c r="I23" s="20" t="s">
        <v>92</v>
      </c>
      <c r="J23" s="20" t="s">
        <v>93</v>
      </c>
      <c r="K23" s="20" t="s">
        <v>94</v>
      </c>
      <c r="L23" s="71">
        <v>1</v>
      </c>
      <c r="M23" s="71">
        <v>2</v>
      </c>
    </row>
    <row r="24" spans="1:13">
      <c r="A24" s="71">
        <v>114</v>
      </c>
      <c r="B24" s="20" t="s">
        <v>117</v>
      </c>
      <c r="C24" s="71">
        <v>2023</v>
      </c>
      <c r="D24" s="20">
        <v>70</v>
      </c>
      <c r="E24" s="49">
        <v>15.85</v>
      </c>
      <c r="F24" s="71" t="s">
        <v>81</v>
      </c>
      <c r="G24" s="71">
        <v>2025</v>
      </c>
      <c r="H24" s="71">
        <v>2027</v>
      </c>
      <c r="I24" s="20" t="s">
        <v>92</v>
      </c>
      <c r="J24" s="20" t="s">
        <v>93</v>
      </c>
      <c r="K24" s="20" t="s">
        <v>94</v>
      </c>
      <c r="L24" s="71">
        <v>3</v>
      </c>
      <c r="M24" s="71">
        <v>5</v>
      </c>
    </row>
    <row r="25" spans="1:13">
      <c r="A25" s="71">
        <v>116</v>
      </c>
      <c r="B25" s="20" t="s">
        <v>118</v>
      </c>
      <c r="C25" s="71">
        <v>2015</v>
      </c>
      <c r="D25" s="20">
        <v>70</v>
      </c>
      <c r="E25" s="49">
        <v>9.65</v>
      </c>
      <c r="F25" s="71" t="s">
        <v>81</v>
      </c>
      <c r="G25" s="71">
        <v>2017</v>
      </c>
      <c r="H25" s="71">
        <v>2018</v>
      </c>
      <c r="I25" s="20" t="s">
        <v>119</v>
      </c>
      <c r="J25" s="20" t="s">
        <v>112</v>
      </c>
      <c r="K25" s="20" t="s">
        <v>94</v>
      </c>
      <c r="L25" s="71">
        <v>1</v>
      </c>
      <c r="M25" s="71">
        <v>1</v>
      </c>
    </row>
    <row r="26" spans="1:13">
      <c r="A26" s="71">
        <v>117</v>
      </c>
      <c r="B26" s="20" t="s">
        <v>118</v>
      </c>
      <c r="C26" s="71">
        <v>2016</v>
      </c>
      <c r="D26" s="20">
        <v>70</v>
      </c>
      <c r="E26" s="49">
        <v>8.9</v>
      </c>
      <c r="F26" s="71" t="s">
        <v>81</v>
      </c>
      <c r="G26" s="71">
        <v>2018</v>
      </c>
      <c r="H26" s="71">
        <v>2019</v>
      </c>
      <c r="I26" s="20" t="s">
        <v>119</v>
      </c>
      <c r="J26" s="20" t="s">
        <v>112</v>
      </c>
      <c r="K26" s="20" t="s">
        <v>94</v>
      </c>
      <c r="L26" s="71">
        <v>1</v>
      </c>
      <c r="M26" s="71">
        <v>2</v>
      </c>
    </row>
    <row r="27" spans="1:13">
      <c r="A27" s="71">
        <v>118</v>
      </c>
      <c r="B27" s="20" t="s">
        <v>120</v>
      </c>
      <c r="C27" s="71">
        <v>2019</v>
      </c>
      <c r="D27" s="20">
        <v>70</v>
      </c>
      <c r="E27" s="49">
        <v>34.25</v>
      </c>
      <c r="F27" s="71" t="s">
        <v>89</v>
      </c>
      <c r="G27" s="71">
        <v>2021</v>
      </c>
      <c r="H27" s="71">
        <v>2023</v>
      </c>
      <c r="I27" s="20" t="s">
        <v>121</v>
      </c>
      <c r="J27" s="20" t="s">
        <v>93</v>
      </c>
      <c r="K27" s="20" t="s">
        <v>94</v>
      </c>
      <c r="L27" s="71">
        <v>1</v>
      </c>
      <c r="M27" s="71">
        <v>3</v>
      </c>
    </row>
    <row r="28" spans="1:13">
      <c r="A28" s="71">
        <v>119</v>
      </c>
      <c r="B28" s="20" t="s">
        <v>120</v>
      </c>
      <c r="C28" s="71">
        <v>2020</v>
      </c>
      <c r="D28" s="20">
        <v>70</v>
      </c>
      <c r="E28" s="49">
        <v>27.45</v>
      </c>
      <c r="F28" s="71" t="s">
        <v>89</v>
      </c>
      <c r="G28" s="71">
        <v>2022</v>
      </c>
      <c r="H28" s="71">
        <v>2023</v>
      </c>
      <c r="I28" s="20" t="s">
        <v>121</v>
      </c>
      <c r="J28" s="20" t="s">
        <v>93</v>
      </c>
      <c r="K28" s="20" t="s">
        <v>94</v>
      </c>
      <c r="L28" s="71">
        <v>1</v>
      </c>
      <c r="M28" s="71">
        <v>3</v>
      </c>
    </row>
    <row r="29" spans="1:13">
      <c r="A29" s="71">
        <v>120</v>
      </c>
      <c r="B29" s="20" t="s">
        <v>120</v>
      </c>
      <c r="C29" s="71">
        <v>2021</v>
      </c>
      <c r="D29" s="20">
        <v>70</v>
      </c>
      <c r="E29" s="49">
        <v>31.25</v>
      </c>
      <c r="F29" s="71" t="s">
        <v>89</v>
      </c>
      <c r="G29" s="71">
        <v>2023</v>
      </c>
      <c r="H29" s="71">
        <v>2024</v>
      </c>
      <c r="I29" s="20" t="s">
        <v>121</v>
      </c>
      <c r="J29" s="20" t="s">
        <v>93</v>
      </c>
      <c r="K29" s="20" t="s">
        <v>94</v>
      </c>
      <c r="L29" s="71">
        <v>1</v>
      </c>
      <c r="M29" s="71">
        <v>4</v>
      </c>
    </row>
    <row r="30" spans="1:13">
      <c r="A30" s="71">
        <v>121</v>
      </c>
      <c r="B30" s="20" t="s">
        <v>122</v>
      </c>
      <c r="C30" s="71">
        <v>2018</v>
      </c>
      <c r="D30" s="20">
        <v>70</v>
      </c>
      <c r="E30" s="49">
        <v>22.5</v>
      </c>
      <c r="F30" s="71" t="s">
        <v>89</v>
      </c>
      <c r="G30" s="71">
        <v>2020</v>
      </c>
      <c r="H30" s="71">
        <v>2022</v>
      </c>
      <c r="I30" s="20" t="s">
        <v>101</v>
      </c>
      <c r="J30" s="20" t="s">
        <v>123</v>
      </c>
      <c r="K30" s="20" t="s">
        <v>94</v>
      </c>
      <c r="L30" s="71">
        <v>1</v>
      </c>
      <c r="M30" s="71">
        <v>2</v>
      </c>
    </row>
    <row r="31" spans="1:13">
      <c r="A31" s="71">
        <v>122</v>
      </c>
      <c r="B31" s="20" t="s">
        <v>124</v>
      </c>
      <c r="C31" s="71">
        <v>2015</v>
      </c>
      <c r="D31" s="20">
        <v>70</v>
      </c>
      <c r="E31" s="49">
        <v>12.65</v>
      </c>
      <c r="F31" s="71" t="s">
        <v>81</v>
      </c>
      <c r="G31" s="71">
        <v>2020</v>
      </c>
      <c r="H31" s="71">
        <v>2023</v>
      </c>
      <c r="I31" s="20" t="s">
        <v>125</v>
      </c>
      <c r="J31" s="20" t="s">
        <v>126</v>
      </c>
      <c r="K31" s="20" t="s">
        <v>127</v>
      </c>
      <c r="L31" s="71">
        <v>3</v>
      </c>
      <c r="M31" s="71">
        <v>1</v>
      </c>
    </row>
    <row r="32" spans="1:13">
      <c r="A32" s="71">
        <v>123</v>
      </c>
      <c r="B32" s="20" t="s">
        <v>128</v>
      </c>
      <c r="C32" s="71">
        <v>2019</v>
      </c>
      <c r="D32" s="20">
        <v>75</v>
      </c>
      <c r="E32" s="49">
        <v>15.95</v>
      </c>
      <c r="F32" s="71" t="s">
        <v>81</v>
      </c>
      <c r="G32" s="71">
        <v>2023</v>
      </c>
      <c r="H32" s="71">
        <v>2025</v>
      </c>
      <c r="I32" s="20" t="s">
        <v>125</v>
      </c>
      <c r="J32" s="20" t="s">
        <v>126</v>
      </c>
      <c r="K32" s="20" t="s">
        <v>127</v>
      </c>
      <c r="L32" s="71">
        <v>4</v>
      </c>
      <c r="M32" s="71">
        <v>3</v>
      </c>
    </row>
    <row r="33" spans="1:13">
      <c r="A33" s="71">
        <v>124</v>
      </c>
      <c r="B33" s="20" t="s">
        <v>129</v>
      </c>
      <c r="C33" s="71">
        <v>2015</v>
      </c>
      <c r="D33" s="20">
        <v>75</v>
      </c>
      <c r="E33" s="49">
        <v>12.3</v>
      </c>
      <c r="F33" s="71" t="s">
        <v>81</v>
      </c>
      <c r="G33" s="71">
        <v>2023</v>
      </c>
      <c r="H33" s="71">
        <v>2025</v>
      </c>
      <c r="I33" s="20" t="s">
        <v>125</v>
      </c>
      <c r="J33" s="20" t="s">
        <v>130</v>
      </c>
      <c r="K33" s="20" t="s">
        <v>127</v>
      </c>
      <c r="L33" s="71">
        <v>1</v>
      </c>
      <c r="M33" s="71">
        <v>1</v>
      </c>
    </row>
    <row r="34" spans="1:13">
      <c r="A34" s="71">
        <v>125</v>
      </c>
      <c r="B34" s="20" t="s">
        <v>131</v>
      </c>
      <c r="C34" s="71">
        <v>2002</v>
      </c>
      <c r="D34" s="20">
        <v>75</v>
      </c>
      <c r="E34" s="49">
        <v>48.45</v>
      </c>
      <c r="F34" s="71" t="s">
        <v>81</v>
      </c>
      <c r="G34" s="71">
        <v>2010</v>
      </c>
      <c r="H34" s="71">
        <v>2012</v>
      </c>
      <c r="I34" s="20" t="s">
        <v>125</v>
      </c>
      <c r="J34" s="20" t="s">
        <v>132</v>
      </c>
      <c r="K34" s="20" t="s">
        <v>127</v>
      </c>
      <c r="L34" s="71">
        <v>1</v>
      </c>
      <c r="M34" s="71">
        <v>1</v>
      </c>
    </row>
    <row r="35" spans="1:13">
      <c r="A35" s="71">
        <v>126</v>
      </c>
      <c r="B35" s="20" t="s">
        <v>133</v>
      </c>
      <c r="C35" s="71">
        <v>2020</v>
      </c>
      <c r="D35" s="20">
        <v>75</v>
      </c>
      <c r="E35" s="49">
        <v>11.25</v>
      </c>
      <c r="F35" s="71" t="s">
        <v>81</v>
      </c>
      <c r="G35" s="71">
        <v>2028</v>
      </c>
      <c r="H35" s="71">
        <v>2029</v>
      </c>
      <c r="I35" s="20" t="s">
        <v>125</v>
      </c>
      <c r="J35" s="20" t="s">
        <v>132</v>
      </c>
      <c r="K35" s="20" t="s">
        <v>127</v>
      </c>
      <c r="L35" s="71">
        <v>6</v>
      </c>
      <c r="M35" s="71">
        <v>3</v>
      </c>
    </row>
    <row r="36" spans="1:13">
      <c r="A36" s="71">
        <v>127</v>
      </c>
      <c r="B36" s="20" t="s">
        <v>134</v>
      </c>
      <c r="C36" s="71">
        <v>2013</v>
      </c>
      <c r="D36" s="20">
        <v>75</v>
      </c>
      <c r="E36" s="49">
        <v>10.25</v>
      </c>
      <c r="F36" s="71" t="s">
        <v>81</v>
      </c>
      <c r="G36" s="71">
        <v>2023</v>
      </c>
      <c r="H36" s="71">
        <v>2025</v>
      </c>
      <c r="I36" s="20" t="s">
        <v>125</v>
      </c>
      <c r="J36" s="20" t="s">
        <v>132</v>
      </c>
      <c r="K36" s="20" t="s">
        <v>127</v>
      </c>
      <c r="L36" s="71">
        <v>2</v>
      </c>
      <c r="M36" s="71">
        <v>1</v>
      </c>
    </row>
    <row r="37" spans="1:13">
      <c r="A37" s="71">
        <v>128</v>
      </c>
      <c r="B37" s="20" t="s">
        <v>135</v>
      </c>
      <c r="C37" s="71">
        <v>2016</v>
      </c>
      <c r="D37" s="20">
        <v>75</v>
      </c>
      <c r="E37" s="49">
        <v>16.8</v>
      </c>
      <c r="F37" s="71" t="s">
        <v>81</v>
      </c>
      <c r="G37" s="71">
        <v>2024</v>
      </c>
      <c r="H37" s="71">
        <v>2026</v>
      </c>
      <c r="I37" s="20" t="s">
        <v>125</v>
      </c>
      <c r="J37" s="20" t="s">
        <v>132</v>
      </c>
      <c r="K37" s="20" t="s">
        <v>127</v>
      </c>
      <c r="L37" s="71">
        <v>2</v>
      </c>
      <c r="M37" s="71">
        <v>2</v>
      </c>
    </row>
    <row r="38" spans="1:13">
      <c r="A38" s="71">
        <v>129</v>
      </c>
      <c r="B38" s="20" t="s">
        <v>136</v>
      </c>
      <c r="C38" s="71">
        <v>2011</v>
      </c>
      <c r="D38" s="20">
        <v>150</v>
      </c>
      <c r="E38" s="49">
        <v>28.75</v>
      </c>
      <c r="F38" s="71" t="s">
        <v>81</v>
      </c>
      <c r="G38" s="71">
        <v>2021</v>
      </c>
      <c r="H38" s="71">
        <v>2023</v>
      </c>
      <c r="I38" s="20" t="s">
        <v>125</v>
      </c>
      <c r="J38" s="20" t="s">
        <v>132</v>
      </c>
      <c r="K38" s="20" t="s">
        <v>127</v>
      </c>
      <c r="L38" s="71">
        <v>1</v>
      </c>
      <c r="M38" s="71">
        <v>1</v>
      </c>
    </row>
    <row r="39" spans="1:13">
      <c r="A39" s="71">
        <v>130</v>
      </c>
      <c r="B39" s="20" t="s">
        <v>137</v>
      </c>
      <c r="C39" s="71">
        <v>2016</v>
      </c>
      <c r="D39" s="20">
        <v>75</v>
      </c>
      <c r="E39" s="49">
        <v>17.350000000000001</v>
      </c>
      <c r="F39" s="71" t="s">
        <v>81</v>
      </c>
      <c r="G39" s="71">
        <v>2024</v>
      </c>
      <c r="H39" s="71">
        <v>2026</v>
      </c>
      <c r="I39" s="20" t="s">
        <v>125</v>
      </c>
      <c r="J39" s="20" t="s">
        <v>132</v>
      </c>
      <c r="K39" s="20" t="s">
        <v>127</v>
      </c>
      <c r="L39" s="71">
        <v>2</v>
      </c>
      <c r="M39" s="71">
        <v>2</v>
      </c>
    </row>
    <row r="40" spans="1:13">
      <c r="A40" s="71">
        <v>131</v>
      </c>
      <c r="B40" s="20" t="s">
        <v>138</v>
      </c>
      <c r="C40" s="71">
        <v>2023</v>
      </c>
      <c r="D40" s="20">
        <v>75</v>
      </c>
      <c r="E40" s="49">
        <v>7.3</v>
      </c>
      <c r="F40" s="71" t="s">
        <v>81</v>
      </c>
      <c r="G40" s="71">
        <v>2024</v>
      </c>
      <c r="H40" s="71">
        <v>2026</v>
      </c>
      <c r="I40" s="20" t="s">
        <v>139</v>
      </c>
      <c r="J40" s="20" t="s">
        <v>140</v>
      </c>
      <c r="K40" s="20" t="s">
        <v>99</v>
      </c>
      <c r="L40" s="71">
        <v>1</v>
      </c>
      <c r="M40" s="71">
        <v>5</v>
      </c>
    </row>
    <row r="41" spans="1:13">
      <c r="A41" s="71">
        <v>132</v>
      </c>
      <c r="B41" s="20" t="s">
        <v>141</v>
      </c>
      <c r="C41" s="71">
        <v>2021</v>
      </c>
      <c r="D41" s="20">
        <v>75</v>
      </c>
      <c r="E41" s="49">
        <v>7.65</v>
      </c>
      <c r="F41" s="71" t="s">
        <v>81</v>
      </c>
      <c r="G41" s="71">
        <v>2025</v>
      </c>
      <c r="H41" s="71">
        <v>2027</v>
      </c>
      <c r="I41" s="20" t="s">
        <v>119</v>
      </c>
      <c r="J41" s="20" t="s">
        <v>142</v>
      </c>
      <c r="K41" s="20" t="s">
        <v>99</v>
      </c>
      <c r="L41" s="71">
        <v>2</v>
      </c>
      <c r="M41" s="71">
        <v>4</v>
      </c>
    </row>
    <row r="42" spans="1:13">
      <c r="A42" s="71">
        <v>133</v>
      </c>
      <c r="B42" s="20" t="s">
        <v>143</v>
      </c>
      <c r="C42" s="71">
        <v>2015</v>
      </c>
      <c r="D42" s="20">
        <v>75</v>
      </c>
      <c r="E42" s="49">
        <v>46.75</v>
      </c>
      <c r="F42" s="71" t="s">
        <v>81</v>
      </c>
      <c r="G42" s="71">
        <v>2023</v>
      </c>
      <c r="H42" s="71">
        <v>2025</v>
      </c>
      <c r="I42" s="20" t="s">
        <v>92</v>
      </c>
      <c r="J42" s="20" t="s">
        <v>144</v>
      </c>
      <c r="K42" s="20" t="s">
        <v>99</v>
      </c>
      <c r="L42" s="71">
        <v>2</v>
      </c>
      <c r="M42" s="71">
        <v>1</v>
      </c>
    </row>
    <row r="43" spans="1:13">
      <c r="A43" s="71">
        <v>134</v>
      </c>
      <c r="B43" s="20" t="s">
        <v>145</v>
      </c>
      <c r="C43" s="71">
        <v>2018</v>
      </c>
      <c r="D43" s="20">
        <v>75</v>
      </c>
      <c r="E43" s="49">
        <v>23.1</v>
      </c>
      <c r="F43" s="71" t="s">
        <v>81</v>
      </c>
      <c r="G43" s="71">
        <v>2026</v>
      </c>
      <c r="H43" s="71">
        <v>2028</v>
      </c>
      <c r="I43" s="20" t="s">
        <v>92</v>
      </c>
      <c r="J43" s="20" t="s">
        <v>144</v>
      </c>
      <c r="K43" s="20" t="s">
        <v>99</v>
      </c>
      <c r="L43" s="71">
        <v>1</v>
      </c>
      <c r="M43" s="71">
        <v>2</v>
      </c>
    </row>
    <row r="44" spans="1:13">
      <c r="A44" s="71">
        <v>135</v>
      </c>
      <c r="B44" s="20" t="s">
        <v>146</v>
      </c>
      <c r="C44" s="71">
        <v>2019</v>
      </c>
      <c r="D44" s="20">
        <v>75</v>
      </c>
      <c r="E44" s="49">
        <v>22.65</v>
      </c>
      <c r="F44" s="71" t="s">
        <v>89</v>
      </c>
      <c r="G44" s="71">
        <v>2024</v>
      </c>
      <c r="H44" s="71">
        <v>2026</v>
      </c>
      <c r="I44" s="20" t="s">
        <v>90</v>
      </c>
      <c r="J44" s="20" t="s">
        <v>144</v>
      </c>
      <c r="K44" s="20" t="s">
        <v>99</v>
      </c>
      <c r="L44" s="71">
        <v>1</v>
      </c>
      <c r="M44" s="71">
        <v>3</v>
      </c>
    </row>
    <row r="45" spans="1:13">
      <c r="A45" s="71">
        <v>136</v>
      </c>
      <c r="B45" s="20" t="s">
        <v>147</v>
      </c>
      <c r="C45" s="71">
        <v>2009</v>
      </c>
      <c r="D45" s="20">
        <v>75</v>
      </c>
      <c r="E45" s="49">
        <v>43.8</v>
      </c>
      <c r="F45" s="71" t="s">
        <v>81</v>
      </c>
      <c r="G45" s="71">
        <v>2017</v>
      </c>
      <c r="H45" s="71">
        <v>2021</v>
      </c>
      <c r="I45" s="20" t="s">
        <v>92</v>
      </c>
      <c r="J45" s="20" t="s">
        <v>148</v>
      </c>
      <c r="K45" s="20" t="s">
        <v>99</v>
      </c>
      <c r="L45" s="71">
        <v>2</v>
      </c>
      <c r="M45" s="71">
        <v>1</v>
      </c>
    </row>
    <row r="46" spans="1:13">
      <c r="A46" s="71">
        <v>137</v>
      </c>
      <c r="B46" s="20" t="s">
        <v>149</v>
      </c>
      <c r="C46" s="71">
        <v>2012</v>
      </c>
      <c r="D46" s="20">
        <v>75</v>
      </c>
      <c r="E46" s="49">
        <v>39.049999999999997</v>
      </c>
      <c r="F46" s="71" t="s">
        <v>89</v>
      </c>
      <c r="G46" s="71">
        <v>2021</v>
      </c>
      <c r="H46" s="71">
        <v>2023</v>
      </c>
      <c r="I46" s="20" t="s">
        <v>90</v>
      </c>
      <c r="J46" s="20" t="s">
        <v>144</v>
      </c>
      <c r="K46" s="20" t="s">
        <v>99</v>
      </c>
      <c r="L46" s="71">
        <v>1</v>
      </c>
      <c r="M46" s="71">
        <v>1</v>
      </c>
    </row>
    <row r="47" spans="1:13">
      <c r="A47" s="71">
        <v>138</v>
      </c>
      <c r="B47" s="20" t="s">
        <v>150</v>
      </c>
      <c r="C47" s="71">
        <v>2017</v>
      </c>
      <c r="D47" s="20">
        <v>75</v>
      </c>
      <c r="E47" s="49">
        <v>24.15</v>
      </c>
      <c r="F47" s="71" t="s">
        <v>81</v>
      </c>
      <c r="G47" s="71">
        <v>2025</v>
      </c>
      <c r="H47" s="71">
        <v>2027</v>
      </c>
      <c r="I47" s="20" t="s">
        <v>92</v>
      </c>
      <c r="J47" s="20" t="s">
        <v>144</v>
      </c>
      <c r="K47" s="20" t="s">
        <v>99</v>
      </c>
      <c r="L47" s="71">
        <v>2</v>
      </c>
      <c r="M47" s="71">
        <v>2</v>
      </c>
    </row>
    <row r="48" spans="1:13">
      <c r="A48" s="71">
        <v>139</v>
      </c>
      <c r="B48" s="20" t="s">
        <v>151</v>
      </c>
      <c r="C48" s="71">
        <v>2016</v>
      </c>
      <c r="D48" s="20">
        <v>75</v>
      </c>
      <c r="E48" s="49">
        <v>32.85</v>
      </c>
      <c r="F48" s="71" t="s">
        <v>89</v>
      </c>
      <c r="G48" s="71">
        <v>2022</v>
      </c>
      <c r="H48" s="71">
        <v>2024</v>
      </c>
      <c r="I48" s="20" t="s">
        <v>90</v>
      </c>
      <c r="J48" s="20" t="s">
        <v>144</v>
      </c>
      <c r="K48" s="20" t="s">
        <v>99</v>
      </c>
      <c r="L48" s="71">
        <v>1</v>
      </c>
      <c r="M48" s="71">
        <v>2</v>
      </c>
    </row>
    <row r="49" spans="1:13">
      <c r="A49" s="71">
        <v>140</v>
      </c>
      <c r="B49" s="20" t="s">
        <v>152</v>
      </c>
      <c r="C49" s="71">
        <v>2012</v>
      </c>
      <c r="D49" s="20">
        <v>75</v>
      </c>
      <c r="E49" s="49">
        <v>24</v>
      </c>
      <c r="F49" s="71" t="s">
        <v>89</v>
      </c>
      <c r="G49" s="71">
        <v>2020</v>
      </c>
      <c r="H49" s="71">
        <v>2022</v>
      </c>
      <c r="I49" s="20" t="s">
        <v>90</v>
      </c>
      <c r="J49" s="20" t="s">
        <v>144</v>
      </c>
      <c r="K49" s="20" t="s">
        <v>99</v>
      </c>
      <c r="L49" s="71">
        <v>1</v>
      </c>
      <c r="M49" s="71">
        <v>1</v>
      </c>
    </row>
    <row r="50" spans="1:13">
      <c r="A50" s="71">
        <v>141</v>
      </c>
      <c r="B50" s="20" t="s">
        <v>153</v>
      </c>
      <c r="C50" s="71">
        <v>2018</v>
      </c>
      <c r="D50" s="20">
        <v>75</v>
      </c>
      <c r="E50" s="49">
        <v>16.3</v>
      </c>
      <c r="F50" s="71" t="s">
        <v>89</v>
      </c>
      <c r="G50" s="71">
        <v>2024</v>
      </c>
      <c r="H50" s="71">
        <v>2026</v>
      </c>
      <c r="I50" s="20" t="s">
        <v>90</v>
      </c>
      <c r="J50" s="20" t="s">
        <v>142</v>
      </c>
      <c r="K50" s="20" t="s">
        <v>99</v>
      </c>
      <c r="L50" s="71">
        <v>1</v>
      </c>
      <c r="M50" s="71">
        <v>2</v>
      </c>
    </row>
    <row r="51" spans="1:13">
      <c r="A51" s="71">
        <v>142</v>
      </c>
      <c r="B51" s="20" t="s">
        <v>154</v>
      </c>
      <c r="C51" s="71">
        <v>2018</v>
      </c>
      <c r="D51" s="20">
        <v>75</v>
      </c>
      <c r="E51" s="49">
        <v>8.1999999999999993</v>
      </c>
      <c r="F51" s="71" t="s">
        <v>89</v>
      </c>
      <c r="G51" s="71">
        <v>2024</v>
      </c>
      <c r="H51" s="71">
        <v>2026</v>
      </c>
      <c r="I51" s="20" t="s">
        <v>90</v>
      </c>
      <c r="J51" s="20" t="s">
        <v>144</v>
      </c>
      <c r="K51" s="20" t="s">
        <v>99</v>
      </c>
      <c r="L51" s="71">
        <v>3</v>
      </c>
      <c r="M51" s="71">
        <v>2</v>
      </c>
    </row>
    <row r="52" spans="1:13">
      <c r="A52" s="71">
        <v>143</v>
      </c>
      <c r="B52" s="20" t="s">
        <v>85</v>
      </c>
      <c r="C52" s="71">
        <v>2023</v>
      </c>
      <c r="D52" s="20">
        <v>75</v>
      </c>
      <c r="E52" s="49">
        <v>21.6</v>
      </c>
      <c r="F52" s="71" t="s">
        <v>81</v>
      </c>
      <c r="G52" s="71">
        <v>2029</v>
      </c>
      <c r="H52" s="71">
        <v>2031</v>
      </c>
      <c r="I52" s="20" t="s">
        <v>82</v>
      </c>
      <c r="J52" s="20" t="s">
        <v>83</v>
      </c>
      <c r="K52" s="20" t="s">
        <v>84</v>
      </c>
      <c r="L52" s="71">
        <v>12</v>
      </c>
      <c r="M52" s="71">
        <v>5</v>
      </c>
    </row>
    <row r="53" spans="1:13">
      <c r="A53" s="71">
        <v>144</v>
      </c>
      <c r="B53" s="20" t="s">
        <v>155</v>
      </c>
      <c r="C53" s="71">
        <v>2025</v>
      </c>
      <c r="D53" s="20">
        <v>75</v>
      </c>
      <c r="E53" s="49">
        <v>14.8</v>
      </c>
      <c r="F53" s="71" t="s">
        <v>89</v>
      </c>
      <c r="G53" s="71">
        <v>2026</v>
      </c>
      <c r="H53" s="71">
        <v>2028</v>
      </c>
      <c r="I53" s="20" t="s">
        <v>97</v>
      </c>
      <c r="J53" s="20" t="s">
        <v>83</v>
      </c>
      <c r="K53" s="20" t="s">
        <v>84</v>
      </c>
      <c r="L53" s="71">
        <v>12</v>
      </c>
      <c r="M53" s="71">
        <v>5</v>
      </c>
    </row>
    <row r="54" spans="1:13">
      <c r="A54" s="71">
        <v>145</v>
      </c>
      <c r="B54" s="20" t="s">
        <v>156</v>
      </c>
      <c r="C54" s="71">
        <v>2023</v>
      </c>
      <c r="D54" s="20">
        <v>75</v>
      </c>
      <c r="E54" s="49">
        <v>18.95</v>
      </c>
      <c r="F54" s="71" t="s">
        <v>81</v>
      </c>
      <c r="G54" s="71">
        <v>2029</v>
      </c>
      <c r="H54" s="71">
        <v>2031</v>
      </c>
      <c r="I54" s="20" t="s">
        <v>125</v>
      </c>
      <c r="J54" s="20" t="s">
        <v>157</v>
      </c>
      <c r="K54" s="20" t="s">
        <v>158</v>
      </c>
      <c r="L54" s="71">
        <v>1</v>
      </c>
      <c r="M54" s="71">
        <v>5</v>
      </c>
    </row>
    <row r="55" spans="1:13">
      <c r="A55" s="71">
        <v>146</v>
      </c>
      <c r="B55" s="20" t="s">
        <v>159</v>
      </c>
      <c r="C55" s="71">
        <v>2023</v>
      </c>
      <c r="D55" s="20">
        <v>75</v>
      </c>
      <c r="E55" s="49">
        <v>7.85</v>
      </c>
      <c r="F55" s="71" t="s">
        <v>81</v>
      </c>
      <c r="G55" s="71">
        <v>2029</v>
      </c>
      <c r="H55" s="71">
        <v>2031</v>
      </c>
      <c r="I55" s="20" t="s">
        <v>82</v>
      </c>
      <c r="J55" s="20" t="s">
        <v>87</v>
      </c>
      <c r="K55" s="20" t="s">
        <v>84</v>
      </c>
      <c r="L55" s="71">
        <v>3</v>
      </c>
      <c r="M55" s="71">
        <v>5</v>
      </c>
    </row>
    <row r="56" spans="1:13">
      <c r="A56" s="71">
        <v>147</v>
      </c>
      <c r="B56" s="20" t="s">
        <v>160</v>
      </c>
      <c r="C56" s="71">
        <v>2023</v>
      </c>
      <c r="D56" s="20">
        <v>75</v>
      </c>
      <c r="E56" s="49">
        <v>14.6</v>
      </c>
      <c r="F56" s="71" t="s">
        <v>81</v>
      </c>
      <c r="G56" s="71">
        <v>2025</v>
      </c>
      <c r="H56" s="71">
        <v>2026</v>
      </c>
      <c r="I56" s="20" t="s">
        <v>139</v>
      </c>
      <c r="J56" s="20" t="s">
        <v>161</v>
      </c>
      <c r="K56" s="20" t="s">
        <v>99</v>
      </c>
      <c r="L56" s="71">
        <v>1</v>
      </c>
      <c r="M56" s="71">
        <v>5</v>
      </c>
    </row>
    <row r="57" spans="1:13">
      <c r="A57" s="71">
        <v>148</v>
      </c>
      <c r="B57" s="20" t="s">
        <v>162</v>
      </c>
      <c r="C57" s="71">
        <v>2023</v>
      </c>
      <c r="D57" s="20">
        <v>75</v>
      </c>
      <c r="E57" s="49">
        <v>8.6999999999999993</v>
      </c>
      <c r="F57" s="71" t="s">
        <v>81</v>
      </c>
      <c r="G57" s="71">
        <v>2025</v>
      </c>
      <c r="H57" s="71">
        <v>2027</v>
      </c>
      <c r="I57" s="20" t="s">
        <v>163</v>
      </c>
      <c r="J57" s="20" t="s">
        <v>161</v>
      </c>
      <c r="K57" s="20" t="s">
        <v>99</v>
      </c>
      <c r="L57" s="71">
        <v>1</v>
      </c>
      <c r="M57" s="71">
        <v>5</v>
      </c>
    </row>
    <row r="58" spans="1:13">
      <c r="A58" s="71">
        <v>149</v>
      </c>
      <c r="B58" s="20" t="s">
        <v>164</v>
      </c>
      <c r="C58" s="71">
        <v>2011</v>
      </c>
      <c r="D58" s="20">
        <v>75</v>
      </c>
      <c r="E58" s="49">
        <v>39.5</v>
      </c>
      <c r="F58" s="71" t="s">
        <v>81</v>
      </c>
      <c r="G58" s="71">
        <v>2015</v>
      </c>
      <c r="H58" s="71">
        <v>2017</v>
      </c>
      <c r="I58" s="20" t="s">
        <v>101</v>
      </c>
      <c r="J58" s="20" t="s">
        <v>165</v>
      </c>
      <c r="K58" s="20" t="s">
        <v>99</v>
      </c>
      <c r="L58" s="71">
        <v>2</v>
      </c>
      <c r="M58" s="71">
        <v>1</v>
      </c>
    </row>
    <row r="59" spans="1:13">
      <c r="A59" s="71">
        <v>150</v>
      </c>
      <c r="B59" s="20" t="s">
        <v>166</v>
      </c>
      <c r="C59" s="71">
        <v>2010</v>
      </c>
      <c r="D59" s="20">
        <v>75</v>
      </c>
      <c r="E59" s="49">
        <v>46.15</v>
      </c>
      <c r="F59" s="71" t="s">
        <v>81</v>
      </c>
      <c r="G59" s="71">
        <v>2014</v>
      </c>
      <c r="H59" s="71">
        <v>2016</v>
      </c>
      <c r="I59" s="20" t="s">
        <v>101</v>
      </c>
      <c r="J59" s="20" t="s">
        <v>165</v>
      </c>
      <c r="K59" s="20" t="s">
        <v>99</v>
      </c>
      <c r="L59" s="71">
        <v>3</v>
      </c>
      <c r="M59" s="71">
        <v>1</v>
      </c>
    </row>
    <row r="60" spans="1:13">
      <c r="A60" s="71">
        <v>151</v>
      </c>
      <c r="B60" s="20" t="s">
        <v>167</v>
      </c>
      <c r="C60" s="71">
        <v>2018</v>
      </c>
      <c r="D60" s="20">
        <v>75</v>
      </c>
      <c r="E60" s="49">
        <v>21.55</v>
      </c>
      <c r="F60" s="71" t="s">
        <v>81</v>
      </c>
      <c r="G60" s="71">
        <v>2026</v>
      </c>
      <c r="H60" s="71">
        <v>2029</v>
      </c>
      <c r="I60" s="20" t="s">
        <v>139</v>
      </c>
      <c r="J60" s="20" t="s">
        <v>161</v>
      </c>
      <c r="K60" s="20" t="s">
        <v>99</v>
      </c>
      <c r="L60" s="71">
        <v>1</v>
      </c>
      <c r="M60" s="71">
        <v>2</v>
      </c>
    </row>
    <row r="61" spans="1:13">
      <c r="A61" s="71">
        <v>152</v>
      </c>
      <c r="B61" s="20" t="s">
        <v>168</v>
      </c>
      <c r="C61" s="71">
        <v>2016</v>
      </c>
      <c r="D61" s="20">
        <v>150</v>
      </c>
      <c r="E61" s="49">
        <v>41.95</v>
      </c>
      <c r="F61" s="71" t="s">
        <v>81</v>
      </c>
      <c r="G61" s="71">
        <v>2024</v>
      </c>
      <c r="H61" s="71">
        <v>2026</v>
      </c>
      <c r="I61" s="20" t="s">
        <v>139</v>
      </c>
      <c r="J61" s="20" t="s">
        <v>161</v>
      </c>
      <c r="K61" s="20" t="s">
        <v>99</v>
      </c>
      <c r="L61" s="71">
        <v>2</v>
      </c>
      <c r="M61" s="71">
        <v>2</v>
      </c>
    </row>
    <row r="62" spans="1:13">
      <c r="A62" s="71">
        <v>153</v>
      </c>
      <c r="B62" s="20" t="s">
        <v>169</v>
      </c>
      <c r="C62" s="71">
        <v>2014</v>
      </c>
      <c r="D62" s="20">
        <v>75</v>
      </c>
      <c r="E62" s="49">
        <v>55.25</v>
      </c>
      <c r="F62" s="71" t="s">
        <v>81</v>
      </c>
      <c r="G62" s="71">
        <v>2024</v>
      </c>
      <c r="H62" s="71">
        <v>2026</v>
      </c>
      <c r="I62" s="20" t="s">
        <v>125</v>
      </c>
      <c r="J62" s="20" t="s">
        <v>170</v>
      </c>
      <c r="K62" s="20" t="s">
        <v>99</v>
      </c>
      <c r="L62" s="71">
        <v>1</v>
      </c>
      <c r="M62" s="71">
        <v>1</v>
      </c>
    </row>
    <row r="63" spans="1:13">
      <c r="A63" s="71">
        <v>154</v>
      </c>
      <c r="B63" s="20" t="s">
        <v>171</v>
      </c>
      <c r="C63" s="71">
        <v>2019</v>
      </c>
      <c r="D63" s="20">
        <v>75</v>
      </c>
      <c r="E63" s="49">
        <v>19.899999999999999</v>
      </c>
      <c r="F63" s="71" t="s">
        <v>81</v>
      </c>
      <c r="G63" s="71">
        <v>2025</v>
      </c>
      <c r="H63" s="71">
        <v>2026</v>
      </c>
      <c r="I63" s="20" t="s">
        <v>125</v>
      </c>
      <c r="J63" s="20" t="s">
        <v>172</v>
      </c>
      <c r="K63" s="20" t="s">
        <v>99</v>
      </c>
      <c r="L63" s="71">
        <v>0</v>
      </c>
      <c r="M63" s="71">
        <v>3</v>
      </c>
    </row>
    <row r="64" spans="1:13">
      <c r="A64" s="71">
        <v>155</v>
      </c>
      <c r="B64" s="20" t="s">
        <v>173</v>
      </c>
      <c r="C64" s="71">
        <v>2008</v>
      </c>
      <c r="D64" s="20">
        <v>75</v>
      </c>
      <c r="E64" s="49">
        <v>33.35</v>
      </c>
      <c r="F64" s="71" t="s">
        <v>81</v>
      </c>
      <c r="G64" s="71">
        <v>2018</v>
      </c>
      <c r="H64" s="71">
        <v>2021</v>
      </c>
      <c r="I64" s="20" t="s">
        <v>125</v>
      </c>
      <c r="J64" s="20" t="s">
        <v>174</v>
      </c>
      <c r="K64" s="20" t="s">
        <v>99</v>
      </c>
      <c r="L64" s="71">
        <v>1</v>
      </c>
      <c r="M64" s="71">
        <v>1</v>
      </c>
    </row>
    <row r="65" spans="1:13">
      <c r="A65" s="71">
        <v>156</v>
      </c>
      <c r="B65" s="20" t="s">
        <v>175</v>
      </c>
      <c r="C65" s="71">
        <v>2023</v>
      </c>
      <c r="D65" s="20">
        <v>75</v>
      </c>
      <c r="E65" s="49">
        <v>15.5</v>
      </c>
      <c r="F65" s="71" t="s">
        <v>81</v>
      </c>
      <c r="G65" s="71">
        <v>2025</v>
      </c>
      <c r="H65" s="71">
        <v>2027</v>
      </c>
      <c r="I65" s="20" t="s">
        <v>139</v>
      </c>
      <c r="J65" s="20" t="s">
        <v>140</v>
      </c>
      <c r="K65" s="20" t="s">
        <v>99</v>
      </c>
      <c r="L65" s="71">
        <v>1</v>
      </c>
      <c r="M65" s="71">
        <v>5</v>
      </c>
    </row>
    <row r="66" spans="1:13">
      <c r="A66" s="71">
        <v>157</v>
      </c>
      <c r="B66" s="20" t="s">
        <v>176</v>
      </c>
      <c r="C66" s="71">
        <v>2024</v>
      </c>
      <c r="D66" s="20">
        <v>75</v>
      </c>
      <c r="E66" s="49">
        <v>8.75</v>
      </c>
      <c r="F66" s="71" t="s">
        <v>81</v>
      </c>
      <c r="G66" s="71">
        <v>2025</v>
      </c>
      <c r="H66" s="71">
        <v>2027</v>
      </c>
      <c r="I66" s="20" t="s">
        <v>139</v>
      </c>
      <c r="J66" s="20" t="s">
        <v>140</v>
      </c>
      <c r="K66" s="20" t="s">
        <v>99</v>
      </c>
      <c r="L66" s="71">
        <v>1</v>
      </c>
      <c r="M66" s="71">
        <v>5</v>
      </c>
    </row>
    <row r="67" spans="1:13" ht="18" customHeight="1">
      <c r="E67" s="49"/>
    </row>
    <row r="68" spans="1:13">
      <c r="E68" s="49"/>
    </row>
    <row r="69" spans="1:13">
      <c r="E69" s="49"/>
    </row>
    <row r="70" spans="1:13">
      <c r="E70" s="49"/>
    </row>
    <row r="71" spans="1:13">
      <c r="E71" s="49"/>
    </row>
    <row r="72" spans="1:13">
      <c r="E72" s="49"/>
    </row>
    <row r="73" spans="1:13">
      <c r="E73" s="49"/>
    </row>
    <row r="74" spans="1:13">
      <c r="E74" s="49"/>
    </row>
    <row r="75" spans="1:13">
      <c r="E75" s="49"/>
    </row>
    <row r="76" spans="1:13">
      <c r="E76" s="49"/>
    </row>
    <row r="77" spans="1:13">
      <c r="E77" s="49"/>
    </row>
  </sheetData>
  <mergeCells count="5">
    <mergeCell ref="A1:M1"/>
    <mergeCell ref="A2:M2"/>
    <mergeCell ref="A3:M3"/>
    <mergeCell ref="A4:M4"/>
    <mergeCell ref="A5:M5"/>
  </mergeCells>
  <pageMargins left="0.70866141732283472" right="0.70866141732283472" top="0.78740157480314965" bottom="0.78740157480314965" header="0.31496062992125984" footer="0.31496062992125984"/>
  <pageSetup paperSize="9" orientation="portrait" verticalDpi="3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9"/>
  <sheetViews>
    <sheetView workbookViewId="0">
      <selection sqref="A1:E1"/>
    </sheetView>
  </sheetViews>
  <sheetFormatPr baseColWidth="10" defaultColWidth="11.42578125" defaultRowHeight="15"/>
  <cols>
    <col min="1" max="1" width="23.140625" style="37" customWidth="1"/>
    <col min="2" max="2" width="22.85546875" style="37" customWidth="1"/>
    <col min="3" max="3" width="21.85546875" style="37" customWidth="1"/>
    <col min="4" max="4" width="2.42578125" style="37" customWidth="1"/>
    <col min="5" max="5" width="25" style="37" customWidth="1"/>
    <col min="6" max="16384" width="11.42578125" style="37"/>
  </cols>
  <sheetData>
    <row r="1" spans="1:5" s="36" customFormat="1" ht="26.45" customHeight="1">
      <c r="A1" s="249" t="s">
        <v>462</v>
      </c>
      <c r="B1" s="249"/>
      <c r="C1" s="249"/>
      <c r="D1" s="249"/>
      <c r="E1" s="249"/>
    </row>
    <row r="2" spans="1:5" s="36" customFormat="1" ht="25.5" customHeight="1">
      <c r="A2" s="249" t="s">
        <v>463</v>
      </c>
      <c r="B2" s="249"/>
      <c r="C2" s="249"/>
      <c r="D2" s="249"/>
      <c r="E2" s="249"/>
    </row>
    <row r="4" spans="1:5" ht="15.75" thickBot="1">
      <c r="A4" s="251" t="s">
        <v>177</v>
      </c>
      <c r="B4" s="251"/>
      <c r="C4" s="251"/>
      <c r="D4" s="251"/>
      <c r="E4" s="251"/>
    </row>
    <row r="5" spans="1:5" ht="30" customHeight="1" thickTop="1" thickBot="1">
      <c r="A5" s="250" t="s">
        <v>456</v>
      </c>
      <c r="B5" s="250"/>
      <c r="C5" s="250"/>
      <c r="D5" s="75"/>
      <c r="E5" s="76"/>
    </row>
    <row r="6" spans="1:5" ht="15.75" thickTop="1">
      <c r="A6" s="75"/>
      <c r="B6" s="75"/>
      <c r="C6" s="75"/>
      <c r="D6" s="75"/>
      <c r="E6" s="75"/>
    </row>
    <row r="7" spans="1:5">
      <c r="A7" s="77" t="s">
        <v>178</v>
      </c>
      <c r="B7" s="78"/>
      <c r="C7" s="75"/>
      <c r="D7" s="75"/>
      <c r="E7" s="78"/>
    </row>
    <row r="8" spans="1:5">
      <c r="A8" s="79"/>
      <c r="B8" s="79"/>
      <c r="C8" s="75"/>
      <c r="D8" s="75"/>
      <c r="E8" s="80"/>
    </row>
    <row r="9" spans="1:5">
      <c r="A9" s="252" t="s">
        <v>457</v>
      </c>
      <c r="B9" s="252"/>
      <c r="C9" s="252"/>
      <c r="D9" s="252"/>
      <c r="E9" s="252"/>
    </row>
    <row r="10" spans="1:5">
      <c r="A10" s="253" t="s">
        <v>477</v>
      </c>
      <c r="B10" s="253"/>
      <c r="C10" s="253"/>
      <c r="D10" s="80"/>
      <c r="E10" s="80"/>
    </row>
    <row r="11" spans="1:5" ht="19.5" customHeight="1" thickBot="1">
      <c r="A11" s="78" t="s">
        <v>179</v>
      </c>
      <c r="B11" s="78" t="s">
        <v>180</v>
      </c>
      <c r="C11" s="78" t="s">
        <v>181</v>
      </c>
      <c r="D11" s="75"/>
      <c r="E11" s="78" t="s">
        <v>182</v>
      </c>
    </row>
    <row r="12" spans="1:5" ht="21.6" customHeight="1" thickTop="1" thickBot="1">
      <c r="A12" s="81">
        <v>0.22916666666666666</v>
      </c>
      <c r="B12" s="81">
        <v>0.36805555555555558</v>
      </c>
      <c r="C12" s="81">
        <v>0.50902777777777775</v>
      </c>
      <c r="D12" s="79"/>
      <c r="E12" s="76"/>
    </row>
    <row r="13" spans="1:5" ht="15.75" thickTop="1">
      <c r="A13" s="79"/>
      <c r="B13" s="79"/>
      <c r="C13" s="75"/>
      <c r="D13" s="75"/>
      <c r="E13" s="80"/>
    </row>
    <row r="14" spans="1:5">
      <c r="A14" s="252" t="s">
        <v>458</v>
      </c>
      <c r="B14" s="252"/>
      <c r="C14" s="252"/>
      <c r="D14" s="252"/>
      <c r="E14" s="252"/>
    </row>
    <row r="15" spans="1:5">
      <c r="A15" s="253" t="s">
        <v>459</v>
      </c>
      <c r="B15" s="253"/>
      <c r="C15" s="253"/>
      <c r="D15" s="80"/>
      <c r="E15" s="80"/>
    </row>
    <row r="16" spans="1:5">
      <c r="A16" s="82"/>
      <c r="B16" s="82"/>
      <c r="C16" s="75"/>
      <c r="D16" s="75"/>
      <c r="E16" s="80"/>
    </row>
    <row r="17" spans="1:5" ht="15.75" thickBot="1">
      <c r="A17" s="78" t="s">
        <v>183</v>
      </c>
      <c r="B17" s="78" t="s">
        <v>184</v>
      </c>
      <c r="C17" s="75"/>
      <c r="D17" s="75"/>
      <c r="E17" s="80" t="s">
        <v>460</v>
      </c>
    </row>
    <row r="18" spans="1:5" ht="23.45" customHeight="1" thickTop="1" thickBot="1">
      <c r="A18" s="81">
        <v>0.10416666666666667</v>
      </c>
      <c r="B18" s="83">
        <v>20</v>
      </c>
      <c r="C18" s="75"/>
      <c r="D18" s="75"/>
      <c r="E18" s="84"/>
    </row>
    <row r="19" spans="1:5" ht="15.75" thickTop="1">
      <c r="A19" s="82"/>
      <c r="B19" s="79"/>
      <c r="C19" s="75"/>
      <c r="D19" s="75"/>
      <c r="E19" s="85"/>
    </row>
    <row r="20" spans="1:5">
      <c r="A20" s="254" t="s">
        <v>464</v>
      </c>
      <c r="B20" s="254"/>
      <c r="C20" s="254"/>
      <c r="D20" s="254"/>
      <c r="E20" s="254"/>
    </row>
    <row r="21" spans="1:5" ht="45.95" customHeight="1" thickBot="1">
      <c r="A21" s="247" t="s">
        <v>461</v>
      </c>
      <c r="B21" s="247"/>
      <c r="C21" s="247"/>
      <c r="D21" s="39"/>
      <c r="E21" s="39" t="s">
        <v>484</v>
      </c>
    </row>
    <row r="22" spans="1:5" ht="16.5" thickTop="1" thickBot="1">
      <c r="A22" s="72">
        <v>21597</v>
      </c>
      <c r="B22" s="41"/>
      <c r="C22" s="20"/>
      <c r="D22" s="20"/>
      <c r="E22" s="40"/>
    </row>
    <row r="23" spans="1:5" ht="15.75" thickTop="1">
      <c r="A23" s="73">
        <v>23946</v>
      </c>
      <c r="B23" s="41"/>
      <c r="E23" s="38"/>
    </row>
    <row r="24" spans="1:5">
      <c r="A24" s="74">
        <v>38255</v>
      </c>
      <c r="B24" s="41"/>
      <c r="E24" s="39"/>
    </row>
    <row r="25" spans="1:5">
      <c r="A25" s="73">
        <v>31387</v>
      </c>
      <c r="B25" s="41"/>
    </row>
    <row r="26" spans="1:5">
      <c r="A26" s="73">
        <v>42336</v>
      </c>
      <c r="B26" s="41"/>
      <c r="E26" s="38"/>
    </row>
    <row r="27" spans="1:5">
      <c r="A27" s="74">
        <v>9457</v>
      </c>
      <c r="B27" s="41"/>
      <c r="E27" s="39"/>
    </row>
    <row r="28" spans="1:5">
      <c r="A28" s="73">
        <v>23689</v>
      </c>
      <c r="B28" s="41"/>
    </row>
    <row r="29" spans="1:5">
      <c r="A29" s="73">
        <v>45771</v>
      </c>
      <c r="B29" s="41"/>
    </row>
    <row r="30" spans="1:5">
      <c r="A30" s="73">
        <v>15494</v>
      </c>
      <c r="B30" s="41"/>
    </row>
    <row r="31" spans="1:5">
      <c r="A31" s="73">
        <v>44541</v>
      </c>
      <c r="B31" s="41"/>
      <c r="E31" s="42"/>
    </row>
    <row r="32" spans="1:5">
      <c r="A32" s="73">
        <v>10875</v>
      </c>
      <c r="B32" s="41"/>
      <c r="E32" s="38"/>
    </row>
    <row r="33" spans="1:5">
      <c r="A33" s="74">
        <v>45089</v>
      </c>
      <c r="B33" s="41"/>
      <c r="E33" s="39"/>
    </row>
    <row r="34" spans="1:5">
      <c r="A34" s="73">
        <v>29224</v>
      </c>
      <c r="B34" s="41"/>
    </row>
    <row r="35" spans="1:5">
      <c r="A35" s="73">
        <v>22976</v>
      </c>
      <c r="B35" s="41"/>
    </row>
    <row r="36" spans="1:5">
      <c r="A36" s="73">
        <v>57256</v>
      </c>
      <c r="B36" s="41"/>
    </row>
    <row r="37" spans="1:5">
      <c r="A37" s="73">
        <v>67904</v>
      </c>
      <c r="B37" s="41"/>
    </row>
    <row r="38" spans="1:5">
      <c r="A38" s="73">
        <v>11612</v>
      </c>
      <c r="B38" s="41"/>
    </row>
    <row r="39" spans="1:5">
      <c r="A39" s="73">
        <v>45673</v>
      </c>
      <c r="B39" s="41"/>
    </row>
    <row r="40" spans="1:5">
      <c r="A40" s="73">
        <v>40788</v>
      </c>
      <c r="B40" s="41"/>
    </row>
    <row r="42" spans="1:5">
      <c r="A42" s="254" t="s">
        <v>465</v>
      </c>
      <c r="B42" s="254"/>
      <c r="C42" s="254"/>
      <c r="D42" s="47"/>
      <c r="E42" s="47"/>
    </row>
    <row r="43" spans="1:5" ht="45.95" customHeight="1">
      <c r="A43" s="247" t="s">
        <v>472</v>
      </c>
      <c r="B43" s="247"/>
      <c r="C43" s="247"/>
      <c r="D43" s="39"/>
      <c r="E43" s="43"/>
    </row>
    <row r="44" spans="1:5">
      <c r="A44" s="44" t="s">
        <v>466</v>
      </c>
      <c r="B44" s="46">
        <v>26562</v>
      </c>
      <c r="C44" s="20"/>
      <c r="D44" s="20"/>
      <c r="E44" s="43"/>
    </row>
    <row r="45" spans="1:5">
      <c r="A45" s="45" t="s">
        <v>467</v>
      </c>
      <c r="B45" s="46">
        <v>45760</v>
      </c>
    </row>
    <row r="48" spans="1:5">
      <c r="A48" s="47" t="s">
        <v>485</v>
      </c>
      <c r="B48" s="47" t="s">
        <v>475</v>
      </c>
      <c r="C48" s="48"/>
    </row>
    <row r="49" spans="1:3">
      <c r="B49" s="47" t="s">
        <v>474</v>
      </c>
      <c r="C49" s="48"/>
    </row>
    <row r="50" spans="1:3">
      <c r="B50" s="47" t="s">
        <v>476</v>
      </c>
      <c r="C50" s="48"/>
    </row>
    <row r="52" spans="1:3">
      <c r="A52" s="47" t="s">
        <v>468</v>
      </c>
      <c r="B52" s="47" t="s">
        <v>469</v>
      </c>
      <c r="C52" s="48"/>
    </row>
    <row r="53" spans="1:3">
      <c r="A53" s="248" t="s">
        <v>473</v>
      </c>
      <c r="B53" s="47" t="s">
        <v>470</v>
      </c>
      <c r="C53" s="48"/>
    </row>
    <row r="54" spans="1:3">
      <c r="A54" s="248"/>
      <c r="B54" s="47" t="s">
        <v>471</v>
      </c>
      <c r="C54" s="48"/>
    </row>
    <row r="99" spans="1:9" ht="15.75" thickBot="1">
      <c r="A99" s="255" t="s">
        <v>177</v>
      </c>
      <c r="B99" s="255"/>
      <c r="C99" s="255"/>
      <c r="D99" s="255"/>
      <c r="E99" s="255"/>
    </row>
    <row r="100" spans="1:9" ht="36.6" customHeight="1" thickTop="1" thickBot="1">
      <c r="A100" s="256" t="s">
        <v>456</v>
      </c>
      <c r="B100" s="256"/>
      <c r="C100" s="256"/>
      <c r="D100" s="93"/>
      <c r="E100" s="106">
        <f ca="1">NOW()</f>
        <v>45972.479362500002</v>
      </c>
      <c r="G100" s="75" t="str">
        <f ca="1">_xlfn.FORMULATEXT(E100)</f>
        <v>=JETZT()</v>
      </c>
    </row>
    <row r="101" spans="1:9" ht="15.75" thickTop="1">
      <c r="A101" s="93"/>
      <c r="B101" s="93"/>
      <c r="C101" s="93"/>
      <c r="D101" s="93"/>
      <c r="E101" s="93"/>
      <c r="G101" s="75"/>
    </row>
    <row r="102" spans="1:9">
      <c r="A102" s="107" t="s">
        <v>178</v>
      </c>
      <c r="B102" s="108"/>
      <c r="C102" s="93"/>
      <c r="D102" s="93"/>
      <c r="E102" s="108"/>
      <c r="G102" s="75"/>
    </row>
    <row r="103" spans="1:9">
      <c r="A103" s="109"/>
      <c r="B103" s="109"/>
      <c r="C103" s="93"/>
      <c r="D103" s="93"/>
      <c r="E103" s="110"/>
      <c r="G103" s="75"/>
    </row>
    <row r="104" spans="1:9">
      <c r="A104" s="257" t="s">
        <v>457</v>
      </c>
      <c r="B104" s="257"/>
      <c r="C104" s="257"/>
      <c r="D104" s="257"/>
      <c r="E104" s="257"/>
      <c r="G104" s="75"/>
    </row>
    <row r="105" spans="1:9">
      <c r="A105" s="258" t="s">
        <v>477</v>
      </c>
      <c r="B105" s="258"/>
      <c r="C105" s="258"/>
      <c r="D105" s="110"/>
      <c r="E105" s="110"/>
      <c r="G105" s="75"/>
    </row>
    <row r="106" spans="1:9" ht="15.75" thickBot="1">
      <c r="A106" s="108" t="s">
        <v>179</v>
      </c>
      <c r="B106" s="108" t="s">
        <v>180</v>
      </c>
      <c r="C106" s="108" t="s">
        <v>181</v>
      </c>
      <c r="D106" s="93"/>
      <c r="E106" s="108" t="s">
        <v>182</v>
      </c>
      <c r="G106" s="75"/>
    </row>
    <row r="107" spans="1:9" ht="25.35" customHeight="1" thickTop="1" thickBot="1">
      <c r="A107" s="111">
        <v>0.22916666666666666</v>
      </c>
      <c r="B107" s="111">
        <v>0.36805555555555558</v>
      </c>
      <c r="C107" s="111">
        <v>0.50902777777777775</v>
      </c>
      <c r="D107" s="109"/>
      <c r="E107" s="112">
        <f>SUM(A107:C107)</f>
        <v>1.10625</v>
      </c>
      <c r="G107" s="75" t="str">
        <f ca="1">_xlfn.FORMULATEXT(E107)</f>
        <v>=SUMME(A107:C107)</v>
      </c>
      <c r="I107" s="75" t="s">
        <v>494</v>
      </c>
    </row>
    <row r="108" spans="1:9" ht="15.75" thickTop="1">
      <c r="A108" s="109"/>
      <c r="B108" s="109"/>
      <c r="C108" s="93"/>
      <c r="D108" s="93"/>
      <c r="E108" s="110"/>
      <c r="G108" s="75"/>
    </row>
    <row r="109" spans="1:9">
      <c r="A109" s="257" t="s">
        <v>458</v>
      </c>
      <c r="B109" s="257"/>
      <c r="C109" s="257"/>
      <c r="D109" s="257"/>
      <c r="E109" s="257"/>
      <c r="G109" s="75"/>
    </row>
    <row r="110" spans="1:9">
      <c r="A110" s="258" t="s">
        <v>459</v>
      </c>
      <c r="B110" s="258"/>
      <c r="C110" s="258"/>
      <c r="D110" s="110"/>
      <c r="E110" s="110"/>
      <c r="G110" s="75"/>
    </row>
    <row r="111" spans="1:9">
      <c r="A111" s="113"/>
      <c r="B111" s="113"/>
      <c r="C111" s="93"/>
      <c r="D111" s="93"/>
      <c r="E111" s="110"/>
      <c r="G111" s="75"/>
    </row>
    <row r="112" spans="1:9" ht="15.75" thickBot="1">
      <c r="A112" s="108" t="s">
        <v>183</v>
      </c>
      <c r="B112" s="108" t="s">
        <v>184</v>
      </c>
      <c r="C112" s="93"/>
      <c r="D112" s="93"/>
      <c r="E112" s="110" t="s">
        <v>460</v>
      </c>
      <c r="G112" s="75"/>
    </row>
    <row r="113" spans="1:9" ht="29.45" customHeight="1" thickTop="1" thickBot="1">
      <c r="A113" s="111">
        <v>0.10416666666666667</v>
      </c>
      <c r="B113" s="114">
        <v>20</v>
      </c>
      <c r="C113" s="93"/>
      <c r="D113" s="93"/>
      <c r="E113" s="115">
        <f>A113*24*B113</f>
        <v>50</v>
      </c>
      <c r="G113" s="75" t="str">
        <f ca="1">_xlfn.FORMULATEXT(E113)</f>
        <v>=A113*24*B113</v>
      </c>
    </row>
    <row r="114" spans="1:9" ht="15.75" thickTop="1">
      <c r="A114" s="113"/>
      <c r="B114" s="109"/>
      <c r="C114" s="93"/>
      <c r="D114" s="93"/>
      <c r="E114" s="116"/>
      <c r="G114" s="75"/>
    </row>
    <row r="115" spans="1:9">
      <c r="A115" s="260" t="s">
        <v>464</v>
      </c>
      <c r="B115" s="260"/>
      <c r="C115" s="260"/>
      <c r="D115" s="260"/>
      <c r="E115" s="260"/>
      <c r="G115" s="75"/>
    </row>
    <row r="116" spans="1:9" ht="15.75" thickBot="1">
      <c r="A116" s="259" t="s">
        <v>461</v>
      </c>
      <c r="B116" s="259"/>
      <c r="C116" s="259"/>
      <c r="D116" s="117"/>
      <c r="E116" s="117" t="s">
        <v>484</v>
      </c>
      <c r="G116" s="75"/>
    </row>
    <row r="117" spans="1:9" ht="16.5" thickTop="1" thickBot="1">
      <c r="A117" s="118">
        <v>21597</v>
      </c>
      <c r="B117" s="197">
        <f>WEEKDAY(A117,2)</f>
        <v>1</v>
      </c>
      <c r="C117" s="197" t="str">
        <f ca="1">_xlfn.FORMULATEXT(B117)</f>
        <v>=WOCHENTAG(A117;2)</v>
      </c>
      <c r="D117" s="86"/>
      <c r="E117" s="40">
        <f>COUNTIF(B117:B135,3)</f>
        <v>2</v>
      </c>
      <c r="G117" s="198" t="str">
        <f ca="1">_xlfn.FORMULATEXT(E117)</f>
        <v>=ZÄHLENWENN(B117:B135;3)</v>
      </c>
      <c r="H117" s="199"/>
      <c r="I117" s="199"/>
    </row>
    <row r="118" spans="1:9" ht="15.75" thickTop="1">
      <c r="A118" s="119">
        <v>23946</v>
      </c>
      <c r="B118" s="86">
        <f t="shared" ref="B118:B135" si="0">WEEKDAY(A118,2)</f>
        <v>5</v>
      </c>
      <c r="C118" s="120"/>
      <c r="D118" s="120"/>
      <c r="E118" s="121"/>
    </row>
    <row r="119" spans="1:9">
      <c r="A119" s="122">
        <v>38255</v>
      </c>
      <c r="B119" s="86">
        <f t="shared" si="0"/>
        <v>6</v>
      </c>
      <c r="C119" s="120"/>
      <c r="D119" s="120"/>
      <c r="E119" s="117"/>
    </row>
    <row r="120" spans="1:9">
      <c r="A120" s="119">
        <v>31387</v>
      </c>
      <c r="B120" s="86">
        <f t="shared" si="0"/>
        <v>5</v>
      </c>
      <c r="C120" s="120"/>
      <c r="D120" s="120"/>
      <c r="E120" s="120"/>
    </row>
    <row r="121" spans="1:9">
      <c r="A121" s="119">
        <v>42336</v>
      </c>
      <c r="B121" s="86">
        <f t="shared" si="0"/>
        <v>6</v>
      </c>
      <c r="C121" s="120"/>
      <c r="D121" s="93"/>
      <c r="E121" s="121"/>
    </row>
    <row r="122" spans="1:9">
      <c r="A122" s="122">
        <v>9457</v>
      </c>
      <c r="B122" s="86">
        <f t="shared" si="0"/>
        <v>6</v>
      </c>
      <c r="C122" s="120"/>
      <c r="D122" s="120"/>
      <c r="E122" s="117"/>
    </row>
    <row r="123" spans="1:9">
      <c r="A123" s="119">
        <v>23689</v>
      </c>
      <c r="B123" s="86">
        <f t="shared" si="0"/>
        <v>7</v>
      </c>
      <c r="C123" s="120"/>
      <c r="D123" s="120"/>
      <c r="E123" s="120"/>
    </row>
    <row r="124" spans="1:9">
      <c r="A124" s="119">
        <v>45771</v>
      </c>
      <c r="B124" s="86">
        <f t="shared" si="0"/>
        <v>4</v>
      </c>
      <c r="C124" s="120"/>
      <c r="D124" s="120"/>
      <c r="E124" s="120"/>
    </row>
    <row r="125" spans="1:9">
      <c r="A125" s="119">
        <v>15494</v>
      </c>
      <c r="B125" s="86">
        <f t="shared" si="0"/>
        <v>2</v>
      </c>
      <c r="C125" s="120"/>
      <c r="D125" s="120"/>
      <c r="E125" s="120"/>
    </row>
    <row r="126" spans="1:9">
      <c r="A126" s="119">
        <v>44541</v>
      </c>
      <c r="B126" s="86">
        <f t="shared" si="0"/>
        <v>6</v>
      </c>
      <c r="C126" s="120"/>
      <c r="D126" s="120"/>
      <c r="E126" s="123"/>
    </row>
    <row r="127" spans="1:9">
      <c r="A127" s="119">
        <v>10875</v>
      </c>
      <c r="B127" s="86">
        <f t="shared" si="0"/>
        <v>3</v>
      </c>
      <c r="C127" s="120"/>
      <c r="D127" s="120"/>
      <c r="E127" s="121"/>
    </row>
    <row r="128" spans="1:9">
      <c r="A128" s="122">
        <v>45089</v>
      </c>
      <c r="B128" s="86">
        <f t="shared" si="0"/>
        <v>1</v>
      </c>
      <c r="C128" s="120"/>
      <c r="D128" s="120"/>
      <c r="E128" s="117"/>
    </row>
    <row r="129" spans="1:5">
      <c r="A129" s="119">
        <v>29224</v>
      </c>
      <c r="B129" s="86">
        <f t="shared" si="0"/>
        <v>5</v>
      </c>
      <c r="C129" s="120"/>
      <c r="D129" s="120"/>
      <c r="E129" s="120"/>
    </row>
    <row r="130" spans="1:5">
      <c r="A130" s="119">
        <v>22976</v>
      </c>
      <c r="B130" s="86">
        <f t="shared" si="0"/>
        <v>1</v>
      </c>
      <c r="C130" s="120"/>
      <c r="D130" s="120"/>
      <c r="E130" s="120"/>
    </row>
    <row r="131" spans="1:5">
      <c r="A131" s="119">
        <v>57256</v>
      </c>
      <c r="B131" s="86">
        <f t="shared" si="0"/>
        <v>2</v>
      </c>
      <c r="C131" s="120"/>
      <c r="D131" s="120"/>
      <c r="E131" s="120"/>
    </row>
    <row r="132" spans="1:5">
      <c r="A132" s="119">
        <v>67904</v>
      </c>
      <c r="B132" s="86">
        <f t="shared" si="0"/>
        <v>3</v>
      </c>
      <c r="C132" s="120"/>
      <c r="D132" s="120"/>
      <c r="E132" s="120"/>
    </row>
    <row r="133" spans="1:5">
      <c r="A133" s="119">
        <v>11612</v>
      </c>
      <c r="B133" s="86">
        <f t="shared" si="0"/>
        <v>5</v>
      </c>
      <c r="C133" s="120"/>
      <c r="D133" s="120"/>
      <c r="E133" s="120"/>
    </row>
    <row r="134" spans="1:5">
      <c r="A134" s="119">
        <v>45673</v>
      </c>
      <c r="B134" s="86">
        <f t="shared" si="0"/>
        <v>4</v>
      </c>
      <c r="C134" s="120"/>
      <c r="D134" s="120"/>
      <c r="E134" s="120"/>
    </row>
    <row r="135" spans="1:5">
      <c r="A135" s="119">
        <v>40788</v>
      </c>
      <c r="B135" s="86">
        <f t="shared" si="0"/>
        <v>5</v>
      </c>
      <c r="C135" s="120"/>
      <c r="D135" s="120"/>
      <c r="E135" s="120"/>
    </row>
    <row r="136" spans="1:5">
      <c r="A136" s="120"/>
      <c r="B136" s="120"/>
      <c r="C136" s="120"/>
      <c r="D136" s="120"/>
      <c r="E136" s="120"/>
    </row>
    <row r="137" spans="1:5">
      <c r="A137" s="260" t="s">
        <v>465</v>
      </c>
      <c r="B137" s="260"/>
      <c r="C137" s="260"/>
      <c r="D137" s="124"/>
      <c r="E137" s="124"/>
    </row>
    <row r="138" spans="1:5">
      <c r="A138" s="259" t="s">
        <v>472</v>
      </c>
      <c r="B138" s="259"/>
      <c r="C138" s="259"/>
      <c r="D138" s="117"/>
      <c r="E138" s="125"/>
    </row>
    <row r="139" spans="1:5">
      <c r="A139" s="126" t="s">
        <v>466</v>
      </c>
      <c r="B139" s="127">
        <v>26562</v>
      </c>
      <c r="C139" s="86"/>
      <c r="D139" s="86"/>
      <c r="E139" s="125"/>
    </row>
    <row r="140" spans="1:5">
      <c r="A140" s="128" t="s">
        <v>467</v>
      </c>
      <c r="B140" s="127">
        <v>45760</v>
      </c>
      <c r="C140" s="120"/>
      <c r="D140" s="120"/>
      <c r="E140" s="120"/>
    </row>
    <row r="141" spans="1:5">
      <c r="A141" s="120"/>
      <c r="B141" s="120"/>
      <c r="C141" s="120"/>
      <c r="D141" s="120"/>
      <c r="E141" s="120"/>
    </row>
    <row r="142" spans="1:5">
      <c r="A142" s="120"/>
      <c r="B142" s="120"/>
      <c r="C142" s="120"/>
      <c r="D142" s="120"/>
      <c r="E142" s="120"/>
    </row>
    <row r="143" spans="1:5">
      <c r="A143" s="124" t="s">
        <v>485</v>
      </c>
      <c r="B143" s="124" t="s">
        <v>475</v>
      </c>
      <c r="C143" s="120">
        <f>DATEDIF(B139,B140,"Y")</f>
        <v>52</v>
      </c>
      <c r="D143" s="120"/>
      <c r="E143" s="120" t="str">
        <f ca="1">_xlfn.FORMULATEXT(C143)</f>
        <v>=DATEDIF(B139;B140;"Y")</v>
      </c>
    </row>
    <row r="144" spans="1:5">
      <c r="A144" s="120"/>
      <c r="B144" s="124" t="s">
        <v>474</v>
      </c>
      <c r="C144" s="120">
        <f>DATEDIF(B139,B140,"M")</f>
        <v>630</v>
      </c>
      <c r="D144" s="120"/>
      <c r="E144" s="120" t="str">
        <f t="shared" ref="E144:E149" ca="1" si="1">_xlfn.FORMULATEXT(C144)</f>
        <v>=DATEDIF(B139;B140;"M")</v>
      </c>
    </row>
    <row r="145" spans="1:5">
      <c r="A145" s="120"/>
      <c r="B145" s="124" t="s">
        <v>476</v>
      </c>
      <c r="C145" s="120">
        <f>DATEDIF(B139,B140,"D")</f>
        <v>19198</v>
      </c>
      <c r="D145" s="120"/>
      <c r="E145" s="120" t="str">
        <f t="shared" ca="1" si="1"/>
        <v>=DATEDIF(B139;B140;"D")</v>
      </c>
    </row>
    <row r="146" spans="1:5">
      <c r="A146" s="120"/>
      <c r="B146" s="120"/>
      <c r="C146" s="120"/>
      <c r="D146" s="120"/>
      <c r="E146" s="120"/>
    </row>
    <row r="147" spans="1:5">
      <c r="A147" s="124" t="s">
        <v>468</v>
      </c>
      <c r="B147" s="124" t="s">
        <v>469</v>
      </c>
      <c r="C147" s="120">
        <f>DATEDIF(B139,B140,"Y")</f>
        <v>52</v>
      </c>
      <c r="D147" s="120"/>
      <c r="E147" s="120" t="str">
        <f t="shared" ca="1" si="1"/>
        <v>=DATEDIF(B139;B140;"Y")</v>
      </c>
    </row>
    <row r="148" spans="1:5">
      <c r="A148" s="259" t="s">
        <v>473</v>
      </c>
      <c r="B148" s="124" t="s">
        <v>470</v>
      </c>
      <c r="C148" s="120">
        <f>DATEDIF(B139,B140,"YM")</f>
        <v>6</v>
      </c>
      <c r="D148" s="120"/>
      <c r="E148" s="120" t="str">
        <f t="shared" ca="1" si="1"/>
        <v>=DATEDIF(B139;B140;"YM")</v>
      </c>
    </row>
    <row r="149" spans="1:5">
      <c r="A149" s="259"/>
      <c r="B149" s="124" t="s">
        <v>471</v>
      </c>
      <c r="C149" s="120">
        <f>DATEDIF(B139,B140,"YD")</f>
        <v>205</v>
      </c>
      <c r="D149" s="120"/>
      <c r="E149" s="120" t="str">
        <f t="shared" ca="1" si="1"/>
        <v>=DATEDIF(B139;B140;"YD")</v>
      </c>
    </row>
  </sheetData>
  <mergeCells count="24">
    <mergeCell ref="A148:A149"/>
    <mergeCell ref="A110:C110"/>
    <mergeCell ref="A115:E115"/>
    <mergeCell ref="A116:C116"/>
    <mergeCell ref="A137:C137"/>
    <mergeCell ref="A138:C138"/>
    <mergeCell ref="A99:E99"/>
    <mergeCell ref="A100:C100"/>
    <mergeCell ref="A104:E104"/>
    <mergeCell ref="A105:C105"/>
    <mergeCell ref="A109:E109"/>
    <mergeCell ref="A43:C43"/>
    <mergeCell ref="A53:A54"/>
    <mergeCell ref="A1:E1"/>
    <mergeCell ref="A2:E2"/>
    <mergeCell ref="A5:C5"/>
    <mergeCell ref="A4:E4"/>
    <mergeCell ref="A9:E9"/>
    <mergeCell ref="A10:C10"/>
    <mergeCell ref="A14:E14"/>
    <mergeCell ref="A15:C15"/>
    <mergeCell ref="A20:E20"/>
    <mergeCell ref="A21:C21"/>
    <mergeCell ref="A42:C42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1"/>
  <sheetViews>
    <sheetView workbookViewId="0">
      <selection sqref="A1:F1"/>
    </sheetView>
  </sheetViews>
  <sheetFormatPr baseColWidth="10" defaultColWidth="11.42578125" defaultRowHeight="13.5"/>
  <cols>
    <col min="1" max="1" width="17.85546875" style="20" customWidth="1"/>
    <col min="2" max="5" width="11.42578125" style="20"/>
    <col min="6" max="6" width="18.42578125" style="20" customWidth="1"/>
    <col min="7" max="16384" width="11.42578125" style="20"/>
  </cols>
  <sheetData>
    <row r="1" spans="1:6" s="35" customFormat="1" ht="42.6" customHeight="1">
      <c r="A1" s="246" t="s">
        <v>434</v>
      </c>
      <c r="B1" s="246"/>
      <c r="C1" s="246"/>
      <c r="D1" s="246"/>
      <c r="E1" s="246"/>
      <c r="F1" s="246"/>
    </row>
    <row r="2" spans="1:6" s="35" customFormat="1" ht="42.6" customHeight="1">
      <c r="A2" s="246" t="s">
        <v>435</v>
      </c>
      <c r="B2" s="246"/>
      <c r="C2" s="246"/>
      <c r="D2" s="246"/>
      <c r="E2" s="246"/>
      <c r="F2" s="246"/>
    </row>
    <row r="3" spans="1:6" s="35" customFormat="1" ht="42.6" customHeight="1">
      <c r="A3" s="246" t="s">
        <v>436</v>
      </c>
      <c r="B3" s="246"/>
      <c r="C3" s="246"/>
      <c r="D3" s="246"/>
      <c r="E3" s="246"/>
      <c r="F3" s="246"/>
    </row>
    <row r="5" spans="1:6" ht="26.25">
      <c r="A5" s="264" t="s">
        <v>488</v>
      </c>
      <c r="B5" s="264"/>
      <c r="C5" s="264"/>
      <c r="D5" s="264"/>
      <c r="E5" s="264"/>
      <c r="F5" s="264"/>
    </row>
    <row r="6" spans="1:6" ht="22.7" customHeight="1">
      <c r="A6" s="145" t="s">
        <v>185</v>
      </c>
      <c r="B6" s="265" t="s">
        <v>186</v>
      </c>
      <c r="C6" s="266"/>
      <c r="D6" s="265" t="s">
        <v>187</v>
      </c>
      <c r="E6" s="266"/>
      <c r="F6" s="143" t="s">
        <v>183</v>
      </c>
    </row>
    <row r="7" spans="1:6" ht="19.350000000000001" customHeight="1">
      <c r="A7" s="129"/>
      <c r="B7" s="137" t="s">
        <v>188</v>
      </c>
      <c r="C7" s="138" t="s">
        <v>189</v>
      </c>
      <c r="D7" s="137" t="s">
        <v>188</v>
      </c>
      <c r="E7" s="138" t="s">
        <v>189</v>
      </c>
      <c r="F7" s="130"/>
    </row>
    <row r="8" spans="1:6" ht="17.100000000000001" customHeight="1">
      <c r="A8" s="131">
        <v>45717</v>
      </c>
      <c r="B8" s="139">
        <v>0.29166666666666669</v>
      </c>
      <c r="C8" s="140">
        <v>0.47569444444444442</v>
      </c>
      <c r="D8" s="139">
        <v>0.55208333333333337</v>
      </c>
      <c r="E8" s="140">
        <v>0.75347222222222221</v>
      </c>
      <c r="F8" s="234"/>
    </row>
    <row r="9" spans="1:6" ht="17.100000000000001" customHeight="1">
      <c r="A9" s="131">
        <v>45718</v>
      </c>
      <c r="B9" s="139">
        <v>0.34861111111111115</v>
      </c>
      <c r="C9" s="140">
        <v>0.4826388888888889</v>
      </c>
      <c r="D9" s="141"/>
      <c r="E9" s="142"/>
      <c r="F9" s="235"/>
    </row>
    <row r="10" spans="1:6" ht="17.100000000000001" customHeight="1">
      <c r="A10" s="131">
        <v>45719</v>
      </c>
      <c r="B10" s="139"/>
      <c r="C10" s="140"/>
      <c r="D10" s="139">
        <v>0.52361111111111114</v>
      </c>
      <c r="E10" s="140">
        <v>0.71180555555555558</v>
      </c>
      <c r="F10" s="235"/>
    </row>
    <row r="11" spans="1:6" ht="17.100000000000001" customHeight="1">
      <c r="A11" s="131">
        <v>45720</v>
      </c>
      <c r="B11" s="139">
        <v>0.28125</v>
      </c>
      <c r="C11" s="140">
        <v>0.45833333333333331</v>
      </c>
      <c r="D11" s="139">
        <v>0.58680555555555558</v>
      </c>
      <c r="E11" s="140">
        <v>0.75347222222222221</v>
      </c>
      <c r="F11" s="235"/>
    </row>
    <row r="12" spans="1:6" ht="17.100000000000001" customHeight="1">
      <c r="A12" s="131">
        <v>45721</v>
      </c>
      <c r="B12" s="139">
        <v>0.27083333333333331</v>
      </c>
      <c r="C12" s="140">
        <v>0.50555555555555554</v>
      </c>
      <c r="D12" s="141"/>
      <c r="E12" s="142"/>
      <c r="F12" s="235"/>
    </row>
    <row r="13" spans="1:6" ht="17.100000000000001" customHeight="1">
      <c r="A13" s="131">
        <v>45722</v>
      </c>
      <c r="B13" s="139"/>
      <c r="C13" s="140"/>
      <c r="D13" s="139">
        <v>0.54861111111111105</v>
      </c>
      <c r="E13" s="140">
        <v>0.75347222222222221</v>
      </c>
      <c r="F13" s="235"/>
    </row>
    <row r="14" spans="1:6" ht="17.100000000000001" customHeight="1">
      <c r="A14" s="131">
        <v>45723</v>
      </c>
      <c r="B14" s="139">
        <v>0.24166666666666667</v>
      </c>
      <c r="C14" s="140">
        <v>0.51736111111111105</v>
      </c>
      <c r="D14" s="141"/>
      <c r="E14" s="142"/>
      <c r="F14" s="235"/>
    </row>
    <row r="15" spans="1:6" ht="17.100000000000001" customHeight="1">
      <c r="A15" s="131">
        <v>45724</v>
      </c>
      <c r="B15" s="139"/>
      <c r="C15" s="140"/>
      <c r="D15" s="139">
        <v>0.54513888888888895</v>
      </c>
      <c r="E15" s="140">
        <v>0.75347222222222221</v>
      </c>
      <c r="F15" s="235"/>
    </row>
    <row r="16" spans="1:6" ht="17.100000000000001" customHeight="1">
      <c r="A16" s="131">
        <v>45725</v>
      </c>
      <c r="B16" s="139">
        <v>0.24166666666666667</v>
      </c>
      <c r="C16" s="140">
        <v>0.51736111111111105</v>
      </c>
      <c r="D16" s="139">
        <v>0.54513888888888895</v>
      </c>
      <c r="E16" s="140">
        <v>0.67708333333333337</v>
      </c>
      <c r="F16" s="235"/>
    </row>
    <row r="17" spans="1:6" ht="17.100000000000001" customHeight="1">
      <c r="A17" s="131">
        <v>45726</v>
      </c>
      <c r="B17" s="139">
        <v>0.2986111111111111</v>
      </c>
      <c r="C17" s="140">
        <v>0.48958333333333331</v>
      </c>
      <c r="D17" s="139"/>
      <c r="E17" s="142"/>
      <c r="F17" s="235"/>
    </row>
    <row r="18" spans="1:6" ht="17.100000000000001" customHeight="1">
      <c r="A18" s="131">
        <v>45727</v>
      </c>
      <c r="B18" s="139"/>
      <c r="C18" s="140"/>
      <c r="D18" s="139">
        <v>0.54513888888888895</v>
      </c>
      <c r="E18" s="140">
        <v>0.75347222222222221</v>
      </c>
      <c r="F18" s="235"/>
    </row>
    <row r="19" spans="1:6" ht="17.100000000000001" customHeight="1">
      <c r="A19" s="131">
        <v>45728</v>
      </c>
      <c r="B19" s="139">
        <v>0.2986111111111111</v>
      </c>
      <c r="C19" s="140">
        <v>0.48958333333333331</v>
      </c>
      <c r="D19" s="139"/>
      <c r="E19" s="142"/>
      <c r="F19" s="235"/>
    </row>
    <row r="20" spans="1:6" ht="17.100000000000001" customHeight="1">
      <c r="A20" s="131">
        <v>45729</v>
      </c>
      <c r="B20" s="139"/>
      <c r="C20" s="140"/>
      <c r="D20" s="139">
        <v>0.54513888888888895</v>
      </c>
      <c r="E20" s="140">
        <v>0.75347222222222221</v>
      </c>
      <c r="F20" s="235"/>
    </row>
    <row r="21" spans="1:6" ht="17.100000000000001" customHeight="1">
      <c r="A21" s="131">
        <v>45730</v>
      </c>
      <c r="B21" s="139">
        <v>0.27777777777777779</v>
      </c>
      <c r="C21" s="140">
        <v>0.51736111111111105</v>
      </c>
      <c r="D21" s="139">
        <v>0.54513888888888895</v>
      </c>
      <c r="E21" s="140">
        <v>0.75347222222222221</v>
      </c>
      <c r="F21" s="235"/>
    </row>
    <row r="22" spans="1:6" ht="17.100000000000001" customHeight="1">
      <c r="A22" s="131">
        <v>45731</v>
      </c>
      <c r="B22" s="139">
        <v>0.30208333333333331</v>
      </c>
      <c r="C22" s="140">
        <v>0.48958333333333331</v>
      </c>
      <c r="D22" s="139"/>
      <c r="E22" s="142"/>
      <c r="F22" s="235"/>
    </row>
    <row r="23" spans="1:6" ht="17.100000000000001" customHeight="1">
      <c r="A23" s="131">
        <v>45732</v>
      </c>
      <c r="B23" s="139">
        <v>0.22569444444444445</v>
      </c>
      <c r="C23" s="140">
        <v>0.48958333333333331</v>
      </c>
      <c r="D23" s="139">
        <v>0.54513888888888895</v>
      </c>
      <c r="E23" s="140">
        <v>0.62847222222222221</v>
      </c>
      <c r="F23" s="235"/>
    </row>
    <row r="24" spans="1:6" ht="17.100000000000001" customHeight="1">
      <c r="A24" s="131">
        <v>45733</v>
      </c>
      <c r="B24" s="139">
        <v>0.2986111111111111</v>
      </c>
      <c r="C24" s="140">
        <v>0.48958333333333331</v>
      </c>
      <c r="D24" s="139"/>
      <c r="E24" s="142"/>
      <c r="F24" s="235"/>
    </row>
    <row r="25" spans="1:6" ht="17.100000000000001" customHeight="1">
      <c r="A25" s="131">
        <v>45734</v>
      </c>
      <c r="B25" s="139"/>
      <c r="C25" s="140"/>
      <c r="D25" s="139">
        <v>0.54513888888888895</v>
      </c>
      <c r="E25" s="140">
        <v>0.72916666666666663</v>
      </c>
      <c r="F25" s="235"/>
    </row>
    <row r="26" spans="1:6" ht="17.100000000000001" customHeight="1">
      <c r="A26" s="131">
        <v>45735</v>
      </c>
      <c r="B26" s="139"/>
      <c r="C26" s="140"/>
      <c r="D26" s="139">
        <v>0.54513888888888895</v>
      </c>
      <c r="E26" s="140">
        <v>0.75347222222222221</v>
      </c>
      <c r="F26" s="235"/>
    </row>
    <row r="27" spans="1:6" ht="17.100000000000001" customHeight="1">
      <c r="A27" s="131">
        <v>45736</v>
      </c>
      <c r="B27" s="139">
        <v>0.29166666666666669</v>
      </c>
      <c r="C27" s="140">
        <v>0.48958333333333331</v>
      </c>
      <c r="D27" s="139"/>
      <c r="E27" s="142"/>
      <c r="F27" s="235"/>
    </row>
    <row r="28" spans="1:6" ht="17.100000000000001" customHeight="1">
      <c r="A28" s="131">
        <v>45737</v>
      </c>
      <c r="B28" s="139"/>
      <c r="C28" s="140"/>
      <c r="D28" s="139">
        <v>0.5625</v>
      </c>
      <c r="E28" s="140">
        <v>0.68402777777777779</v>
      </c>
      <c r="F28" s="235"/>
    </row>
    <row r="29" spans="1:6" ht="17.100000000000001" customHeight="1">
      <c r="A29" s="131">
        <v>45738</v>
      </c>
      <c r="B29" s="139">
        <v>0.2986111111111111</v>
      </c>
      <c r="C29" s="140">
        <v>0.48958333333333331</v>
      </c>
      <c r="D29" s="139"/>
      <c r="E29" s="142"/>
      <c r="F29" s="235"/>
    </row>
    <row r="30" spans="1:6" ht="17.100000000000001" customHeight="1">
      <c r="A30" s="131">
        <v>45739</v>
      </c>
      <c r="B30" s="139">
        <v>0.24305555555555555</v>
      </c>
      <c r="C30" s="140">
        <v>0.51736111111111105</v>
      </c>
      <c r="D30" s="139">
        <v>0.5625</v>
      </c>
      <c r="E30" s="140">
        <v>0.75347222222222221</v>
      </c>
      <c r="F30" s="236"/>
    </row>
    <row r="31" spans="1:6">
      <c r="A31" s="132"/>
      <c r="B31" s="132"/>
      <c r="C31" s="132"/>
      <c r="D31" s="132"/>
      <c r="E31" s="132"/>
      <c r="F31" s="133"/>
    </row>
    <row r="32" spans="1:6" ht="20.45" customHeight="1">
      <c r="A32" s="134" t="s">
        <v>190</v>
      </c>
      <c r="B32" s="135">
        <v>28.5</v>
      </c>
      <c r="C32" s="132"/>
      <c r="D32" s="132"/>
      <c r="E32" s="132"/>
      <c r="F32" s="136"/>
    </row>
    <row r="33" spans="1:6" ht="20.45" customHeight="1">
      <c r="A33" s="134" t="s">
        <v>191</v>
      </c>
      <c r="B33" s="132"/>
      <c r="C33" s="132"/>
      <c r="D33" s="132"/>
      <c r="E33" s="132"/>
      <c r="F33" s="136"/>
    </row>
    <row r="100" spans="1:8" ht="24">
      <c r="A100" s="99" t="s">
        <v>486</v>
      </c>
      <c r="B100" s="86"/>
      <c r="C100" s="86"/>
      <c r="D100" s="86"/>
      <c r="E100" s="86"/>
      <c r="F100" s="86"/>
    </row>
    <row r="101" spans="1:8">
      <c r="A101" s="86"/>
      <c r="B101" s="86"/>
      <c r="C101" s="86"/>
      <c r="D101" s="86"/>
      <c r="E101" s="86"/>
      <c r="F101" s="86"/>
    </row>
    <row r="102" spans="1:8">
      <c r="A102" s="86"/>
      <c r="B102" s="86"/>
      <c r="C102" s="86"/>
      <c r="D102" s="86"/>
      <c r="E102" s="86"/>
      <c r="F102" s="86"/>
    </row>
    <row r="103" spans="1:8" ht="26.25">
      <c r="A103" s="261" t="s">
        <v>488</v>
      </c>
      <c r="B103" s="261"/>
      <c r="C103" s="261"/>
      <c r="D103" s="261"/>
      <c r="E103" s="261"/>
      <c r="F103" s="261"/>
    </row>
    <row r="104" spans="1:8" ht="15">
      <c r="A104" s="159" t="s">
        <v>185</v>
      </c>
      <c r="B104" s="262" t="s">
        <v>186</v>
      </c>
      <c r="C104" s="263"/>
      <c r="D104" s="262" t="s">
        <v>187</v>
      </c>
      <c r="E104" s="263"/>
      <c r="F104" s="160" t="s">
        <v>183</v>
      </c>
    </row>
    <row r="105" spans="1:8" ht="17.100000000000001" customHeight="1">
      <c r="A105" s="146"/>
      <c r="B105" s="147" t="s">
        <v>188</v>
      </c>
      <c r="C105" s="148" t="s">
        <v>189</v>
      </c>
      <c r="D105" s="147" t="s">
        <v>188</v>
      </c>
      <c r="E105" s="148" t="s">
        <v>189</v>
      </c>
      <c r="F105" s="149"/>
    </row>
    <row r="106" spans="1:8" ht="17.100000000000001" customHeight="1">
      <c r="A106" s="150">
        <v>38412</v>
      </c>
      <c r="B106" s="151">
        <v>0.29166666666666669</v>
      </c>
      <c r="C106" s="152">
        <v>0.47569444444444442</v>
      </c>
      <c r="D106" s="151">
        <v>0.55208333333333337</v>
      </c>
      <c r="E106" s="152">
        <v>0.75347222222222221</v>
      </c>
      <c r="F106" s="153">
        <f>(C106-B106)+(E106-D106)</f>
        <v>0.38541666666666657</v>
      </c>
      <c r="H106" s="20" t="str">
        <f ca="1">_xlfn.FORMULATEXT(F106)</f>
        <v>=(C106-B106)+(E106-D106)</v>
      </c>
    </row>
    <row r="107" spans="1:8" ht="17.100000000000001" customHeight="1">
      <c r="A107" s="150">
        <v>38413</v>
      </c>
      <c r="B107" s="151">
        <v>0.34861111111111115</v>
      </c>
      <c r="C107" s="152">
        <v>0.4826388888888889</v>
      </c>
      <c r="D107" s="154"/>
      <c r="E107" s="155"/>
      <c r="F107" s="153">
        <f t="shared" ref="F107:F128" si="0">(C107-B107)+(E107-D107)</f>
        <v>0.13402777777777775</v>
      </c>
    </row>
    <row r="108" spans="1:8" ht="17.100000000000001" customHeight="1">
      <c r="A108" s="150">
        <v>38414</v>
      </c>
      <c r="B108" s="151"/>
      <c r="C108" s="152"/>
      <c r="D108" s="151">
        <v>0.52361111111111114</v>
      </c>
      <c r="E108" s="152">
        <v>0.71180555555555558</v>
      </c>
      <c r="F108" s="153">
        <f t="shared" si="0"/>
        <v>0.18819444444444444</v>
      </c>
    </row>
    <row r="109" spans="1:8" ht="17.100000000000001" customHeight="1">
      <c r="A109" s="150">
        <v>38415</v>
      </c>
      <c r="B109" s="151">
        <v>0.28125</v>
      </c>
      <c r="C109" s="152">
        <v>0.45833333333333331</v>
      </c>
      <c r="D109" s="151">
        <v>0.58680555555555558</v>
      </c>
      <c r="E109" s="152">
        <v>0.75347222222222221</v>
      </c>
      <c r="F109" s="153">
        <f t="shared" si="0"/>
        <v>0.34374999999999994</v>
      </c>
    </row>
    <row r="110" spans="1:8" ht="17.100000000000001" customHeight="1">
      <c r="A110" s="150">
        <v>38416</v>
      </c>
      <c r="B110" s="151">
        <v>0.27083333333333331</v>
      </c>
      <c r="C110" s="152">
        <v>0.50555555555555554</v>
      </c>
      <c r="D110" s="154"/>
      <c r="E110" s="155"/>
      <c r="F110" s="153">
        <f t="shared" si="0"/>
        <v>0.23472222222222222</v>
      </c>
    </row>
    <row r="111" spans="1:8" ht="17.100000000000001" customHeight="1">
      <c r="A111" s="150">
        <v>38419</v>
      </c>
      <c r="B111" s="151"/>
      <c r="C111" s="152"/>
      <c r="D111" s="151">
        <v>0.54861111111111105</v>
      </c>
      <c r="E111" s="152">
        <v>0.75347222222222221</v>
      </c>
      <c r="F111" s="153">
        <f t="shared" si="0"/>
        <v>0.20486111111111116</v>
      </c>
    </row>
    <row r="112" spans="1:8" ht="17.100000000000001" customHeight="1">
      <c r="A112" s="150">
        <v>38420</v>
      </c>
      <c r="B112" s="151">
        <v>0.24166666666666667</v>
      </c>
      <c r="C112" s="152">
        <v>0.51736111111111105</v>
      </c>
      <c r="D112" s="154"/>
      <c r="E112" s="155"/>
      <c r="F112" s="153">
        <f t="shared" si="0"/>
        <v>0.27569444444444435</v>
      </c>
    </row>
    <row r="113" spans="1:6" ht="17.100000000000001" customHeight="1">
      <c r="A113" s="150">
        <v>38421</v>
      </c>
      <c r="B113" s="151"/>
      <c r="C113" s="152"/>
      <c r="D113" s="151">
        <v>0.54513888888888895</v>
      </c>
      <c r="E113" s="152">
        <v>0.75347222222222221</v>
      </c>
      <c r="F113" s="153">
        <f t="shared" si="0"/>
        <v>0.20833333333333326</v>
      </c>
    </row>
    <row r="114" spans="1:6" ht="17.100000000000001" customHeight="1">
      <c r="A114" s="150">
        <v>38422</v>
      </c>
      <c r="B114" s="151">
        <v>0.24166666666666667</v>
      </c>
      <c r="C114" s="152">
        <v>0.51736111111111105</v>
      </c>
      <c r="D114" s="151">
        <v>0.54513888888888895</v>
      </c>
      <c r="E114" s="152">
        <v>0.67708333333333337</v>
      </c>
      <c r="F114" s="153">
        <f t="shared" si="0"/>
        <v>0.40763888888888877</v>
      </c>
    </row>
    <row r="115" spans="1:6" ht="17.100000000000001" customHeight="1">
      <c r="A115" s="150">
        <v>38423</v>
      </c>
      <c r="B115" s="151">
        <v>0.2986111111111111</v>
      </c>
      <c r="C115" s="152">
        <v>0.48958333333333331</v>
      </c>
      <c r="D115" s="151"/>
      <c r="E115" s="155"/>
      <c r="F115" s="153">
        <f t="shared" si="0"/>
        <v>0.19097222222222221</v>
      </c>
    </row>
    <row r="116" spans="1:6" ht="17.100000000000001" customHeight="1">
      <c r="A116" s="150">
        <v>38426</v>
      </c>
      <c r="B116" s="151"/>
      <c r="C116" s="152"/>
      <c r="D116" s="151">
        <v>0.54513888888888895</v>
      </c>
      <c r="E116" s="152">
        <v>0.75347222222222221</v>
      </c>
      <c r="F116" s="153">
        <f t="shared" si="0"/>
        <v>0.20833333333333326</v>
      </c>
    </row>
    <row r="117" spans="1:6" ht="17.100000000000001" customHeight="1">
      <c r="A117" s="150">
        <v>38427</v>
      </c>
      <c r="B117" s="151">
        <v>0.2986111111111111</v>
      </c>
      <c r="C117" s="152">
        <v>0.48958333333333331</v>
      </c>
      <c r="D117" s="151"/>
      <c r="E117" s="155"/>
      <c r="F117" s="153">
        <f t="shared" si="0"/>
        <v>0.19097222222222221</v>
      </c>
    </row>
    <row r="118" spans="1:6" ht="17.100000000000001" customHeight="1">
      <c r="A118" s="150">
        <v>38428</v>
      </c>
      <c r="B118" s="151"/>
      <c r="C118" s="152"/>
      <c r="D118" s="151">
        <v>0.54513888888888895</v>
      </c>
      <c r="E118" s="152">
        <v>0.75347222222222221</v>
      </c>
      <c r="F118" s="153">
        <f t="shared" si="0"/>
        <v>0.20833333333333326</v>
      </c>
    </row>
    <row r="119" spans="1:6" ht="17.100000000000001" customHeight="1">
      <c r="A119" s="150">
        <v>38429</v>
      </c>
      <c r="B119" s="151">
        <v>0.27777777777777779</v>
      </c>
      <c r="C119" s="152">
        <v>0.51736111111111105</v>
      </c>
      <c r="D119" s="151">
        <v>0.54513888888888895</v>
      </c>
      <c r="E119" s="152">
        <v>0.75347222222222221</v>
      </c>
      <c r="F119" s="153">
        <f t="shared" si="0"/>
        <v>0.44791666666666652</v>
      </c>
    </row>
    <row r="120" spans="1:6" ht="17.100000000000001" customHeight="1">
      <c r="A120" s="150">
        <v>38430</v>
      </c>
      <c r="B120" s="151">
        <v>0.30208333333333331</v>
      </c>
      <c r="C120" s="152">
        <v>0.48958333333333331</v>
      </c>
      <c r="D120" s="151"/>
      <c r="E120" s="155"/>
      <c r="F120" s="153">
        <f t="shared" si="0"/>
        <v>0.1875</v>
      </c>
    </row>
    <row r="121" spans="1:6" ht="17.100000000000001" customHeight="1">
      <c r="A121" s="150">
        <v>38433</v>
      </c>
      <c r="B121" s="151">
        <v>0.22569444444444445</v>
      </c>
      <c r="C121" s="152">
        <v>0.48958333333333331</v>
      </c>
      <c r="D121" s="151">
        <v>0.54513888888888895</v>
      </c>
      <c r="E121" s="152">
        <v>0.62847222222222221</v>
      </c>
      <c r="F121" s="153">
        <f t="shared" si="0"/>
        <v>0.3472222222222221</v>
      </c>
    </row>
    <row r="122" spans="1:6" ht="17.100000000000001" customHeight="1">
      <c r="A122" s="150">
        <v>38434</v>
      </c>
      <c r="B122" s="151">
        <v>0.2986111111111111</v>
      </c>
      <c r="C122" s="152">
        <v>0.48958333333333331</v>
      </c>
      <c r="D122" s="151"/>
      <c r="E122" s="155"/>
      <c r="F122" s="153">
        <f t="shared" si="0"/>
        <v>0.19097222222222221</v>
      </c>
    </row>
    <row r="123" spans="1:6" ht="17.100000000000001" customHeight="1">
      <c r="A123" s="150">
        <v>38435</v>
      </c>
      <c r="B123" s="151"/>
      <c r="C123" s="152"/>
      <c r="D123" s="151">
        <v>0.54513888888888895</v>
      </c>
      <c r="E123" s="152">
        <v>0.72916666666666663</v>
      </c>
      <c r="F123" s="153">
        <f t="shared" si="0"/>
        <v>0.18402777777777768</v>
      </c>
    </row>
    <row r="124" spans="1:6" ht="17.100000000000001" customHeight="1">
      <c r="A124" s="150">
        <v>38436</v>
      </c>
      <c r="B124" s="151"/>
      <c r="C124" s="152"/>
      <c r="D124" s="151">
        <v>0.54513888888888895</v>
      </c>
      <c r="E124" s="152">
        <v>0.75347222222222221</v>
      </c>
      <c r="F124" s="153">
        <f t="shared" si="0"/>
        <v>0.20833333333333326</v>
      </c>
    </row>
    <row r="125" spans="1:6" ht="17.100000000000001" customHeight="1">
      <c r="A125" s="150">
        <v>38437</v>
      </c>
      <c r="B125" s="151">
        <v>0.29166666666666669</v>
      </c>
      <c r="C125" s="152">
        <v>0.48958333333333331</v>
      </c>
      <c r="D125" s="151"/>
      <c r="E125" s="155"/>
      <c r="F125" s="153">
        <f t="shared" si="0"/>
        <v>0.19791666666666663</v>
      </c>
    </row>
    <row r="126" spans="1:6" ht="17.100000000000001" customHeight="1">
      <c r="A126" s="150">
        <v>38440</v>
      </c>
      <c r="B126" s="151"/>
      <c r="C126" s="152"/>
      <c r="D126" s="151">
        <v>0.5625</v>
      </c>
      <c r="E126" s="152">
        <v>0.68402777777777779</v>
      </c>
      <c r="F126" s="153">
        <f t="shared" si="0"/>
        <v>0.12152777777777779</v>
      </c>
    </row>
    <row r="127" spans="1:6" ht="17.100000000000001" customHeight="1">
      <c r="A127" s="150">
        <v>38441</v>
      </c>
      <c r="B127" s="151">
        <v>0.2986111111111111</v>
      </c>
      <c r="C127" s="152">
        <v>0.48958333333333331</v>
      </c>
      <c r="D127" s="151"/>
      <c r="E127" s="155"/>
      <c r="F127" s="153">
        <f t="shared" si="0"/>
        <v>0.19097222222222221</v>
      </c>
    </row>
    <row r="128" spans="1:6" ht="17.100000000000001" customHeight="1">
      <c r="A128" s="150">
        <v>38442</v>
      </c>
      <c r="B128" s="151">
        <v>0.24305555555555555</v>
      </c>
      <c r="C128" s="152">
        <v>0.51736111111111105</v>
      </c>
      <c r="D128" s="151">
        <v>0.5625</v>
      </c>
      <c r="E128" s="152">
        <v>0.75347222222222221</v>
      </c>
      <c r="F128" s="153">
        <f t="shared" si="0"/>
        <v>0.46527777777777768</v>
      </c>
    </row>
    <row r="129" spans="1:8">
      <c r="A129" s="156"/>
      <c r="B129" s="156"/>
      <c r="C129" s="156"/>
      <c r="D129" s="156"/>
      <c r="E129" s="156"/>
      <c r="F129" s="153"/>
    </row>
    <row r="130" spans="1:8" ht="22.7" customHeight="1">
      <c r="A130" s="157" t="s">
        <v>190</v>
      </c>
      <c r="B130" s="158">
        <v>28.5</v>
      </c>
      <c r="C130" s="156"/>
      <c r="D130" s="156"/>
      <c r="E130" s="156"/>
      <c r="F130" s="162">
        <f>SUM(F106:F128)</f>
        <v>5.7229166666666655</v>
      </c>
      <c r="H130" s="20" t="str">
        <f ca="1">_xlfn.FORMULATEXT(F130)</f>
        <v>=SUMME(F106:F128)</v>
      </c>
    </row>
    <row r="131" spans="1:8" ht="22.7" customHeight="1">
      <c r="A131" s="157" t="s">
        <v>191</v>
      </c>
      <c r="B131" s="156"/>
      <c r="C131" s="156"/>
      <c r="D131" s="156"/>
      <c r="E131" s="156"/>
      <c r="F131" s="161">
        <f>F130*24*B130</f>
        <v>3914.474999999999</v>
      </c>
      <c r="H131" s="20" t="str">
        <f ca="1">_xlfn.FORMULATEXT(F131)</f>
        <v>=F130*24*B130</v>
      </c>
    </row>
  </sheetData>
  <mergeCells count="9">
    <mergeCell ref="A103:F103"/>
    <mergeCell ref="B104:C104"/>
    <mergeCell ref="D104:E104"/>
    <mergeCell ref="A1:F1"/>
    <mergeCell ref="A2:F2"/>
    <mergeCell ref="A3:F3"/>
    <mergeCell ref="A5:F5"/>
    <mergeCell ref="B6:C6"/>
    <mergeCell ref="D6:E6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21"/>
  <sheetViews>
    <sheetView workbookViewId="0">
      <selection sqref="A1:G1"/>
    </sheetView>
  </sheetViews>
  <sheetFormatPr baseColWidth="10" defaultColWidth="7.42578125" defaultRowHeight="15.75"/>
  <cols>
    <col min="1" max="1" width="9.7109375" style="30" customWidth="1"/>
    <col min="2" max="2" width="8.42578125" style="30" customWidth="1"/>
    <col min="3" max="3" width="8" style="30" customWidth="1"/>
    <col min="4" max="4" width="9.140625" style="30" customWidth="1"/>
    <col min="5" max="5" width="14.140625" style="30" customWidth="1"/>
    <col min="6" max="6" width="15.140625" style="30" bestFit="1" customWidth="1"/>
    <col min="7" max="7" width="5.5703125" style="30" customWidth="1"/>
    <col min="8" max="8" width="40.140625" style="30" bestFit="1" customWidth="1"/>
    <col min="9" max="9" width="15.85546875" style="30" customWidth="1"/>
    <col min="10" max="10" width="4.85546875" style="30" customWidth="1"/>
    <col min="11" max="11" width="50.42578125" style="30" customWidth="1"/>
    <col min="12" max="12" width="9.42578125" style="30" customWidth="1"/>
    <col min="13" max="13" width="9.140625" style="30" bestFit="1" customWidth="1"/>
    <col min="14" max="14" width="12.5703125" style="30" bestFit="1" customWidth="1"/>
    <col min="15" max="18" width="12.85546875" style="30" bestFit="1" customWidth="1"/>
    <col min="19" max="19" width="7.42578125" style="30"/>
    <col min="20" max="20" width="15.5703125" style="30" bestFit="1" customWidth="1"/>
    <col min="21" max="16384" width="7.42578125" style="30"/>
  </cols>
  <sheetData>
    <row r="1" spans="1:18" s="29" customFormat="1" ht="32.450000000000003" customHeight="1">
      <c r="A1" s="249" t="s">
        <v>491</v>
      </c>
      <c r="B1" s="249"/>
      <c r="C1" s="249"/>
      <c r="D1" s="249"/>
      <c r="E1" s="249"/>
      <c r="F1" s="249"/>
      <c r="G1" s="249"/>
    </row>
    <row r="2" spans="1:18" s="29" customFormat="1" ht="32.450000000000003" customHeight="1">
      <c r="A2" s="249" t="s">
        <v>448</v>
      </c>
      <c r="B2" s="249"/>
      <c r="C2" s="249"/>
      <c r="D2" s="249"/>
      <c r="E2" s="249"/>
      <c r="F2" s="249"/>
      <c r="G2" s="249"/>
    </row>
    <row r="3" spans="1:18" s="29" customFormat="1" ht="32.450000000000003" customHeight="1">
      <c r="A3" s="249" t="s">
        <v>495</v>
      </c>
      <c r="B3" s="249"/>
      <c r="C3" s="249"/>
      <c r="D3" s="249"/>
      <c r="E3" s="249"/>
      <c r="F3" s="249"/>
      <c r="G3" s="249"/>
    </row>
    <row r="4" spans="1:18" s="29" customFormat="1" ht="32.450000000000003" customHeight="1">
      <c r="A4" s="249" t="s">
        <v>479</v>
      </c>
      <c r="B4" s="249"/>
      <c r="C4" s="249"/>
      <c r="D4" s="249"/>
      <c r="E4" s="249"/>
      <c r="F4" s="249"/>
      <c r="G4" s="249"/>
    </row>
    <row r="5" spans="1:18">
      <c r="B5" s="27"/>
    </row>
    <row r="7" spans="1:18">
      <c r="A7" s="267" t="s">
        <v>192</v>
      </c>
      <c r="B7" s="267"/>
      <c r="C7" s="267"/>
      <c r="D7" s="268"/>
      <c r="E7" s="186" t="s">
        <v>450</v>
      </c>
      <c r="F7" s="189" t="s">
        <v>451</v>
      </c>
      <c r="G7" s="20"/>
      <c r="H7" s="20"/>
      <c r="I7" s="20"/>
    </row>
    <row r="8" spans="1:18">
      <c r="B8" s="20"/>
      <c r="C8" s="20"/>
      <c r="D8" s="20"/>
      <c r="E8" s="20"/>
      <c r="F8" s="20"/>
      <c r="G8" s="20"/>
      <c r="H8" s="20"/>
      <c r="I8" s="20"/>
    </row>
    <row r="9" spans="1:18">
      <c r="B9" s="20"/>
      <c r="C9" s="24" t="s">
        <v>449</v>
      </c>
      <c r="D9" s="31">
        <v>36.5</v>
      </c>
      <c r="E9" s="32"/>
      <c r="F9" s="20"/>
      <c r="G9" s="20"/>
      <c r="H9" s="20"/>
      <c r="I9" s="20"/>
    </row>
    <row r="10" spans="1:18">
      <c r="B10" s="20"/>
      <c r="C10" s="20"/>
      <c r="D10" s="20"/>
      <c r="E10" s="20"/>
      <c r="F10" s="20"/>
      <c r="G10" s="20"/>
      <c r="H10" s="20"/>
      <c r="I10" s="20"/>
    </row>
    <row r="11" spans="1:18" ht="40.5">
      <c r="A11" s="187" t="s">
        <v>441</v>
      </c>
      <c r="B11" s="187" t="s">
        <v>490</v>
      </c>
      <c r="C11" s="187" t="s">
        <v>194</v>
      </c>
      <c r="D11" s="188" t="s">
        <v>437</v>
      </c>
      <c r="E11" s="186" t="s">
        <v>231</v>
      </c>
      <c r="F11" s="188" t="s">
        <v>196</v>
      </c>
      <c r="G11" s="20"/>
      <c r="H11" s="20"/>
      <c r="I11" s="20"/>
      <c r="L11" s="180" t="s">
        <v>490</v>
      </c>
      <c r="M11" s="180" t="s">
        <v>194</v>
      </c>
      <c r="N11" s="181" t="s">
        <v>195</v>
      </c>
      <c r="O11" s="180" t="s">
        <v>197</v>
      </c>
      <c r="P11" s="181" t="s">
        <v>198</v>
      </c>
      <c r="Q11" s="180" t="s">
        <v>199</v>
      </c>
      <c r="R11" s="181" t="s">
        <v>200</v>
      </c>
    </row>
    <row r="12" spans="1:18">
      <c r="A12" s="33" t="s">
        <v>442</v>
      </c>
      <c r="B12" s="34" t="s">
        <v>201</v>
      </c>
      <c r="C12" s="34" t="s">
        <v>202</v>
      </c>
      <c r="D12" s="34">
        <v>80</v>
      </c>
      <c r="E12" s="177"/>
      <c r="F12" s="178"/>
      <c r="G12" s="20"/>
      <c r="H12" s="190" t="s">
        <v>438</v>
      </c>
      <c r="I12" s="179"/>
      <c r="L12" s="180"/>
      <c r="M12" s="180"/>
      <c r="N12" s="181"/>
      <c r="O12" s="269" t="s">
        <v>478</v>
      </c>
      <c r="P12" s="270"/>
      <c r="Q12" s="270"/>
      <c r="R12" s="271"/>
    </row>
    <row r="13" spans="1:18">
      <c r="A13" s="33" t="s">
        <v>442</v>
      </c>
      <c r="B13" s="34" t="s">
        <v>203</v>
      </c>
      <c r="C13" s="34" t="s">
        <v>204</v>
      </c>
      <c r="D13" s="34">
        <v>120</v>
      </c>
      <c r="E13" s="177"/>
      <c r="F13" s="178"/>
      <c r="G13" s="20"/>
      <c r="H13" s="190" t="s">
        <v>492</v>
      </c>
      <c r="I13" s="179"/>
      <c r="L13" s="180"/>
      <c r="M13" s="180"/>
      <c r="N13" s="181"/>
      <c r="O13" s="182">
        <v>36.5</v>
      </c>
      <c r="P13" s="183">
        <v>42.3</v>
      </c>
      <c r="Q13" s="182">
        <v>46.8</v>
      </c>
      <c r="R13" s="183">
        <v>48.2</v>
      </c>
    </row>
    <row r="14" spans="1:18">
      <c r="A14" s="33" t="s">
        <v>442</v>
      </c>
      <c r="B14" s="34" t="s">
        <v>205</v>
      </c>
      <c r="C14" s="34" t="s">
        <v>206</v>
      </c>
      <c r="D14" s="34">
        <v>66</v>
      </c>
      <c r="E14" s="177"/>
      <c r="F14" s="178"/>
      <c r="G14" s="20"/>
      <c r="H14" s="190" t="s">
        <v>444</v>
      </c>
      <c r="I14" s="179"/>
      <c r="L14" s="34" t="s">
        <v>201</v>
      </c>
      <c r="M14" s="34" t="s">
        <v>202</v>
      </c>
      <c r="N14" s="34">
        <v>80</v>
      </c>
      <c r="O14" s="184"/>
      <c r="P14" s="185"/>
      <c r="Q14" s="184"/>
      <c r="R14" s="185"/>
    </row>
    <row r="15" spans="1:18">
      <c r="A15" s="33" t="s">
        <v>443</v>
      </c>
      <c r="B15" s="34" t="s">
        <v>207</v>
      </c>
      <c r="C15" s="34" t="s">
        <v>208</v>
      </c>
      <c r="D15" s="34">
        <v>136</v>
      </c>
      <c r="E15" s="177"/>
      <c r="F15" s="178"/>
      <c r="G15" s="20"/>
      <c r="H15" s="190" t="s">
        <v>445</v>
      </c>
      <c r="I15" s="179"/>
      <c r="L15" s="34" t="s">
        <v>203</v>
      </c>
      <c r="M15" s="34" t="s">
        <v>204</v>
      </c>
      <c r="N15" s="34">
        <v>120</v>
      </c>
      <c r="O15" s="184"/>
      <c r="P15" s="185"/>
      <c r="Q15" s="184"/>
      <c r="R15" s="185"/>
    </row>
    <row r="16" spans="1:18">
      <c r="A16" s="33" t="s">
        <v>442</v>
      </c>
      <c r="B16" s="34" t="s">
        <v>209</v>
      </c>
      <c r="C16" s="34" t="s">
        <v>210</v>
      </c>
      <c r="D16" s="34">
        <v>142</v>
      </c>
      <c r="E16" s="177"/>
      <c r="F16" s="178"/>
      <c r="G16" s="20"/>
      <c r="H16" s="190" t="s">
        <v>446</v>
      </c>
      <c r="I16" s="179"/>
      <c r="L16" s="34" t="s">
        <v>205</v>
      </c>
      <c r="M16" s="34" t="s">
        <v>206</v>
      </c>
      <c r="N16" s="34">
        <v>66</v>
      </c>
      <c r="O16" s="184"/>
      <c r="P16" s="185"/>
      <c r="Q16" s="184"/>
      <c r="R16" s="185"/>
    </row>
    <row r="17" spans="1:18">
      <c r="A17" s="33" t="s">
        <v>442</v>
      </c>
      <c r="B17" s="34" t="s">
        <v>211</v>
      </c>
      <c r="C17" s="34" t="s">
        <v>212</v>
      </c>
      <c r="D17" s="34"/>
      <c r="E17" s="177"/>
      <c r="F17" s="178"/>
      <c r="G17" s="20"/>
      <c r="H17" s="190" t="s">
        <v>439</v>
      </c>
      <c r="I17" s="179"/>
      <c r="L17" s="34" t="s">
        <v>207</v>
      </c>
      <c r="M17" s="34" t="s">
        <v>208</v>
      </c>
      <c r="N17" s="34">
        <v>136</v>
      </c>
      <c r="O17" s="184"/>
      <c r="P17" s="185"/>
      <c r="Q17" s="184"/>
      <c r="R17" s="185"/>
    </row>
    <row r="18" spans="1:18">
      <c r="A18" s="33" t="s">
        <v>442</v>
      </c>
      <c r="B18" s="34" t="s">
        <v>213</v>
      </c>
      <c r="C18" s="34" t="s">
        <v>214</v>
      </c>
      <c r="D18" s="34">
        <v>97</v>
      </c>
      <c r="E18" s="177"/>
      <c r="F18" s="178"/>
      <c r="G18" s="20"/>
      <c r="H18" s="190" t="s">
        <v>440</v>
      </c>
      <c r="I18" s="179"/>
      <c r="K18" s="193" t="s">
        <v>493</v>
      </c>
      <c r="L18" s="34" t="s">
        <v>209</v>
      </c>
      <c r="M18" s="34" t="s">
        <v>210</v>
      </c>
      <c r="N18" s="34">
        <v>142</v>
      </c>
      <c r="O18" s="184"/>
      <c r="P18" s="185"/>
      <c r="Q18" s="184"/>
      <c r="R18" s="185"/>
    </row>
    <row r="19" spans="1:18">
      <c r="A19" s="33" t="s">
        <v>442</v>
      </c>
      <c r="B19" s="34" t="s">
        <v>215</v>
      </c>
      <c r="C19" s="34" t="s">
        <v>216</v>
      </c>
      <c r="D19" s="34">
        <v>103</v>
      </c>
      <c r="E19" s="177"/>
      <c r="F19" s="178"/>
      <c r="G19" s="20"/>
      <c r="H19" s="190" t="s">
        <v>447</v>
      </c>
      <c r="I19" s="179"/>
      <c r="L19" s="34" t="s">
        <v>211</v>
      </c>
      <c r="M19" s="34" t="s">
        <v>212</v>
      </c>
      <c r="N19" s="34">
        <v>22</v>
      </c>
      <c r="O19" s="184"/>
      <c r="P19" s="185"/>
      <c r="Q19" s="184"/>
      <c r="R19" s="185"/>
    </row>
    <row r="20" spans="1:18">
      <c r="A20" s="33" t="s">
        <v>443</v>
      </c>
      <c r="B20" s="34" t="s">
        <v>217</v>
      </c>
      <c r="C20" s="34" t="s">
        <v>218</v>
      </c>
      <c r="D20" s="34">
        <v>46</v>
      </c>
      <c r="E20" s="177"/>
      <c r="F20" s="178"/>
      <c r="G20" s="20"/>
      <c r="H20" s="20"/>
      <c r="I20" s="20"/>
      <c r="L20" s="34" t="s">
        <v>213</v>
      </c>
      <c r="M20" s="34" t="s">
        <v>214</v>
      </c>
      <c r="N20" s="34">
        <v>97</v>
      </c>
      <c r="O20" s="184"/>
      <c r="P20" s="185"/>
      <c r="Q20" s="184"/>
      <c r="R20" s="185"/>
    </row>
    <row r="21" spans="1:18">
      <c r="A21" s="33" t="s">
        <v>442</v>
      </c>
      <c r="B21" s="34" t="s">
        <v>219</v>
      </c>
      <c r="C21" s="34" t="s">
        <v>220</v>
      </c>
      <c r="D21" s="34">
        <v>82</v>
      </c>
      <c r="E21" s="177"/>
      <c r="F21" s="178"/>
      <c r="G21" s="20"/>
      <c r="H21" s="20"/>
      <c r="I21" s="20"/>
      <c r="L21" s="34" t="s">
        <v>215</v>
      </c>
      <c r="M21" s="34" t="s">
        <v>216</v>
      </c>
      <c r="N21" s="34">
        <v>103</v>
      </c>
      <c r="O21" s="184"/>
      <c r="P21" s="185"/>
      <c r="Q21" s="184"/>
      <c r="R21" s="185"/>
    </row>
    <row r="22" spans="1:18">
      <c r="A22" s="33" t="s">
        <v>443</v>
      </c>
      <c r="B22" s="34" t="s">
        <v>221</v>
      </c>
      <c r="C22" s="34" t="s">
        <v>222</v>
      </c>
      <c r="D22" s="34">
        <v>152</v>
      </c>
      <c r="E22" s="177"/>
      <c r="F22" s="178"/>
      <c r="G22" s="20"/>
      <c r="H22" s="20"/>
      <c r="I22" s="20"/>
      <c r="L22" s="34" t="s">
        <v>217</v>
      </c>
      <c r="M22" s="34" t="s">
        <v>218</v>
      </c>
      <c r="N22" s="34">
        <v>46</v>
      </c>
      <c r="O22" s="184"/>
      <c r="P22" s="185"/>
      <c r="Q22" s="184"/>
      <c r="R22" s="185"/>
    </row>
    <row r="23" spans="1:18">
      <c r="A23" s="33" t="s">
        <v>443</v>
      </c>
      <c r="B23" s="34" t="s">
        <v>223</v>
      </c>
      <c r="C23" s="34" t="s">
        <v>224</v>
      </c>
      <c r="D23" s="34">
        <v>143</v>
      </c>
      <c r="E23" s="177"/>
      <c r="F23" s="178"/>
      <c r="G23" s="20"/>
      <c r="H23" s="20"/>
      <c r="I23" s="20"/>
      <c r="L23" s="34" t="s">
        <v>219</v>
      </c>
      <c r="M23" s="34" t="s">
        <v>220</v>
      </c>
      <c r="N23" s="34">
        <v>82</v>
      </c>
      <c r="O23" s="184"/>
      <c r="P23" s="185"/>
      <c r="Q23" s="184"/>
      <c r="R23" s="185"/>
    </row>
    <row r="24" spans="1:18">
      <c r="A24" s="33" t="s">
        <v>443</v>
      </c>
      <c r="B24" s="34" t="s">
        <v>489</v>
      </c>
      <c r="C24" s="34" t="s">
        <v>226</v>
      </c>
      <c r="D24" s="34"/>
      <c r="E24" s="177"/>
      <c r="F24" s="178"/>
      <c r="G24" s="20"/>
      <c r="H24" s="20"/>
      <c r="I24" s="20"/>
      <c r="L24" s="34" t="s">
        <v>221</v>
      </c>
      <c r="M24" s="34" t="s">
        <v>222</v>
      </c>
      <c r="N24" s="34">
        <v>152</v>
      </c>
      <c r="O24" s="184"/>
      <c r="P24" s="185"/>
      <c r="Q24" s="184"/>
      <c r="R24" s="185"/>
    </row>
    <row r="25" spans="1:18">
      <c r="A25" s="33" t="s">
        <v>442</v>
      </c>
      <c r="B25" s="34" t="s">
        <v>227</v>
      </c>
      <c r="C25" s="34" t="s">
        <v>228</v>
      </c>
      <c r="D25" s="34">
        <v>102</v>
      </c>
      <c r="E25" s="177"/>
      <c r="F25" s="178"/>
      <c r="G25" s="20"/>
      <c r="H25" s="20"/>
      <c r="I25" s="20"/>
      <c r="L25" s="34" t="s">
        <v>223</v>
      </c>
      <c r="M25" s="34" t="s">
        <v>224</v>
      </c>
      <c r="N25" s="34">
        <v>143</v>
      </c>
      <c r="O25" s="184"/>
      <c r="P25" s="185"/>
      <c r="Q25" s="184"/>
      <c r="R25" s="185"/>
    </row>
    <row r="26" spans="1:18">
      <c r="A26" s="33" t="s">
        <v>442</v>
      </c>
      <c r="B26" s="34" t="s">
        <v>229</v>
      </c>
      <c r="C26" s="34" t="s">
        <v>230</v>
      </c>
      <c r="D26" s="34">
        <v>85</v>
      </c>
      <c r="E26" s="177"/>
      <c r="F26" s="178"/>
      <c r="G26" s="20"/>
      <c r="H26" s="20"/>
      <c r="I26" s="20"/>
      <c r="L26" s="34" t="s">
        <v>225</v>
      </c>
      <c r="M26" s="34" t="s">
        <v>226</v>
      </c>
      <c r="N26" s="34">
        <v>45</v>
      </c>
      <c r="O26" s="184"/>
      <c r="P26" s="185"/>
      <c r="Q26" s="184"/>
      <c r="R26" s="185"/>
    </row>
    <row r="27" spans="1:18">
      <c r="H27" s="20"/>
      <c r="I27" s="20"/>
      <c r="L27" s="34" t="s">
        <v>227</v>
      </c>
      <c r="M27" s="34" t="s">
        <v>228</v>
      </c>
      <c r="N27" s="34">
        <v>102</v>
      </c>
      <c r="O27" s="184"/>
      <c r="P27" s="185"/>
      <c r="Q27" s="184"/>
      <c r="R27" s="185"/>
    </row>
    <row r="28" spans="1:18">
      <c r="L28" s="34" t="s">
        <v>229</v>
      </c>
      <c r="M28" s="34" t="s">
        <v>230</v>
      </c>
      <c r="N28" s="34">
        <v>85</v>
      </c>
      <c r="O28" s="184"/>
      <c r="P28" s="185"/>
      <c r="Q28" s="184"/>
      <c r="R28" s="185"/>
    </row>
    <row r="100" spans="1:20" ht="24">
      <c r="A100" s="99" t="s">
        <v>486</v>
      </c>
      <c r="B100" s="99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</row>
    <row r="101" spans="1:20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</row>
    <row r="102" spans="1:20">
      <c r="A102" s="86"/>
      <c r="B102" s="86"/>
      <c r="C102" s="164" t="s">
        <v>193</v>
      </c>
      <c r="D102" s="173">
        <v>36.5</v>
      </c>
      <c r="E102" s="165"/>
      <c r="F102" s="86"/>
      <c r="G102" s="86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</row>
    <row r="103" spans="1:20">
      <c r="A103" s="86"/>
      <c r="B103" s="86"/>
      <c r="C103" s="86"/>
      <c r="D103" s="86"/>
      <c r="E103" s="86"/>
      <c r="F103" s="86"/>
      <c r="G103" s="86"/>
      <c r="H103" s="86"/>
      <c r="I103" s="86"/>
      <c r="J103" s="163"/>
      <c r="K103" s="163"/>
      <c r="L103" s="163"/>
      <c r="M103" s="163"/>
      <c r="N103" s="163"/>
      <c r="O103" s="163"/>
      <c r="P103" s="163"/>
      <c r="Q103" s="163"/>
      <c r="R103" s="163"/>
    </row>
    <row r="104" spans="1:20" ht="40.5">
      <c r="A104" s="200" t="s">
        <v>441</v>
      </c>
      <c r="B104" s="200" t="s">
        <v>490</v>
      </c>
      <c r="C104" s="200" t="s">
        <v>194</v>
      </c>
      <c r="D104" s="201" t="s">
        <v>437</v>
      </c>
      <c r="E104" s="202" t="s">
        <v>231</v>
      </c>
      <c r="F104" s="201" t="s">
        <v>196</v>
      </c>
      <c r="G104" s="86"/>
      <c r="H104" s="86"/>
      <c r="I104" s="86"/>
      <c r="J104" s="163"/>
      <c r="K104" s="163"/>
      <c r="L104" s="163"/>
      <c r="M104" s="163"/>
      <c r="N104" s="163"/>
      <c r="O104" s="163"/>
      <c r="P104" s="163"/>
      <c r="Q104" s="163"/>
      <c r="R104" s="163"/>
    </row>
    <row r="105" spans="1:20" ht="27">
      <c r="A105" s="144" t="s">
        <v>442</v>
      </c>
      <c r="B105" s="144" t="s">
        <v>201</v>
      </c>
      <c r="C105" s="144" t="s">
        <v>202</v>
      </c>
      <c r="D105" s="144">
        <v>80</v>
      </c>
      <c r="E105" s="168">
        <f>D105*$D$102</f>
        <v>2920</v>
      </c>
      <c r="F105" s="169">
        <f>E105/SUM($E$105:$E$119)</f>
        <v>5.9084194977843424E-2</v>
      </c>
      <c r="G105" s="86"/>
      <c r="H105" s="86" t="str">
        <f ca="1">_xlfn.FORMULATEXT(F105)</f>
        <v>=E105/SUMME($E$105:$E$119)</v>
      </c>
      <c r="I105" s="86"/>
      <c r="J105" s="163"/>
      <c r="K105" s="163"/>
      <c r="L105" s="166" t="s">
        <v>27</v>
      </c>
      <c r="M105" s="166" t="s">
        <v>194</v>
      </c>
      <c r="N105" s="167" t="s">
        <v>195</v>
      </c>
      <c r="O105" s="166" t="s">
        <v>197</v>
      </c>
      <c r="P105" s="167" t="s">
        <v>198</v>
      </c>
      <c r="Q105" s="166" t="s">
        <v>199</v>
      </c>
      <c r="R105" s="167" t="s">
        <v>200</v>
      </c>
    </row>
    <row r="106" spans="1:20">
      <c r="A106" s="144" t="s">
        <v>442</v>
      </c>
      <c r="B106" s="144" t="s">
        <v>203</v>
      </c>
      <c r="C106" s="144" t="s">
        <v>204</v>
      </c>
      <c r="D106" s="144">
        <v>120</v>
      </c>
      <c r="E106" s="168">
        <f t="shared" ref="E106:E119" si="0">D106*$D$102</f>
        <v>4380</v>
      </c>
      <c r="F106" s="169">
        <f t="shared" ref="F106:F119" si="1">E106/SUM($E$105:$E$119)</f>
        <v>8.8626292466765136E-2</v>
      </c>
      <c r="G106" s="86"/>
      <c r="H106" s="174" t="s">
        <v>438</v>
      </c>
      <c r="I106" s="175">
        <f>SUM($E$105:$E$119)</f>
        <v>49421</v>
      </c>
      <c r="J106" s="163"/>
      <c r="K106" s="163" t="str">
        <f ca="1">_xlfn.FORMULATEXT(I106)</f>
        <v>=SUMME($E$105:$E$119)</v>
      </c>
      <c r="L106" s="166"/>
      <c r="M106" s="166"/>
      <c r="N106" s="171"/>
      <c r="O106" s="172">
        <v>36.5</v>
      </c>
      <c r="P106" s="171">
        <v>42.3</v>
      </c>
      <c r="Q106" s="172">
        <v>46.8</v>
      </c>
      <c r="R106" s="171">
        <v>48.2</v>
      </c>
    </row>
    <row r="107" spans="1:20">
      <c r="A107" s="144" t="s">
        <v>442</v>
      </c>
      <c r="B107" s="144" t="s">
        <v>205</v>
      </c>
      <c r="C107" s="144" t="s">
        <v>206</v>
      </c>
      <c r="D107" s="144">
        <v>66</v>
      </c>
      <c r="E107" s="168">
        <f t="shared" si="0"/>
        <v>2409</v>
      </c>
      <c r="F107" s="169">
        <f t="shared" si="1"/>
        <v>4.874446085672083E-2</v>
      </c>
      <c r="G107" s="86"/>
      <c r="H107" s="174" t="s">
        <v>492</v>
      </c>
      <c r="I107" s="175">
        <f>AVERAGE($E$105:$E$119)</f>
        <v>3294.7333333333331</v>
      </c>
      <c r="J107" s="163"/>
      <c r="K107" s="163" t="str">
        <f t="shared" ref="K107:K113" ca="1" si="2">_xlfn.FORMULATEXT(I107)</f>
        <v>=MITTELWERT($E$105:$E$119)</v>
      </c>
      <c r="L107" s="144" t="s">
        <v>201</v>
      </c>
      <c r="M107" s="144" t="s">
        <v>202</v>
      </c>
      <c r="N107" s="170">
        <v>80</v>
      </c>
      <c r="O107" s="168">
        <f>$N107*O$106</f>
        <v>2920</v>
      </c>
      <c r="P107" s="168">
        <f t="shared" ref="P107:R107" si="3">$N107*P$106</f>
        <v>3384</v>
      </c>
      <c r="Q107" s="168">
        <f t="shared" si="3"/>
        <v>3744</v>
      </c>
      <c r="R107" s="168">
        <f t="shared" si="3"/>
        <v>3856</v>
      </c>
      <c r="T107" s="163" t="str">
        <f t="shared" ref="T107" ca="1" si="4">_xlfn.FORMULATEXT(R107)</f>
        <v>=$N107*R$106</v>
      </c>
    </row>
    <row r="108" spans="1:20">
      <c r="A108" s="144" t="s">
        <v>443</v>
      </c>
      <c r="B108" s="144" t="s">
        <v>207</v>
      </c>
      <c r="C108" s="144" t="s">
        <v>208</v>
      </c>
      <c r="D108" s="144">
        <v>136</v>
      </c>
      <c r="E108" s="168">
        <f t="shared" si="0"/>
        <v>4964</v>
      </c>
      <c r="F108" s="169">
        <f t="shared" si="1"/>
        <v>0.10044313146233383</v>
      </c>
      <c r="G108" s="86"/>
      <c r="H108" s="174" t="s">
        <v>444</v>
      </c>
      <c r="I108" s="103">
        <f>COUNTIF($A$105:$A$119,"w")</f>
        <v>10</v>
      </c>
      <c r="J108" s="163"/>
      <c r="K108" s="163" t="str">
        <f t="shared" ca="1" si="2"/>
        <v>=ZÄHLENWENN($A$105:$A$119;"w")</v>
      </c>
      <c r="L108" s="144" t="s">
        <v>203</v>
      </c>
      <c r="M108" s="144" t="s">
        <v>204</v>
      </c>
      <c r="N108" s="170">
        <v>120</v>
      </c>
      <c r="O108" s="168">
        <f t="shared" ref="O108:R121" si="5">$N108*O$106</f>
        <v>4380</v>
      </c>
      <c r="P108" s="168">
        <f t="shared" si="5"/>
        <v>5076</v>
      </c>
      <c r="Q108" s="168">
        <f t="shared" si="5"/>
        <v>5616</v>
      </c>
      <c r="R108" s="168">
        <f t="shared" si="5"/>
        <v>5784</v>
      </c>
    </row>
    <row r="109" spans="1:20">
      <c r="A109" s="144" t="s">
        <v>442</v>
      </c>
      <c r="B109" s="144" t="s">
        <v>209</v>
      </c>
      <c r="C109" s="144" t="s">
        <v>210</v>
      </c>
      <c r="D109" s="144">
        <v>142</v>
      </c>
      <c r="E109" s="168">
        <f t="shared" si="0"/>
        <v>5183</v>
      </c>
      <c r="F109" s="169">
        <f t="shared" si="1"/>
        <v>0.10487444608567208</v>
      </c>
      <c r="G109" s="86"/>
      <c r="H109" s="176" t="s">
        <v>445</v>
      </c>
      <c r="I109" s="103">
        <f>SUMIF(A105:A119,"w",$E$105:$E$119)</f>
        <v>32010.5</v>
      </c>
      <c r="J109" s="163"/>
      <c r="K109" s="163" t="str">
        <f t="shared" ca="1" si="2"/>
        <v>=SUMMEWENN(A105:A119;"w";$E$105:$E$119)</v>
      </c>
      <c r="L109" s="144" t="s">
        <v>205</v>
      </c>
      <c r="M109" s="144" t="s">
        <v>206</v>
      </c>
      <c r="N109" s="170">
        <v>66</v>
      </c>
      <c r="O109" s="168">
        <f t="shared" si="5"/>
        <v>2409</v>
      </c>
      <c r="P109" s="168">
        <f t="shared" si="5"/>
        <v>2791.7999999999997</v>
      </c>
      <c r="Q109" s="168">
        <f t="shared" si="5"/>
        <v>3088.7999999999997</v>
      </c>
      <c r="R109" s="168">
        <f t="shared" si="5"/>
        <v>3181.2000000000003</v>
      </c>
    </row>
    <row r="110" spans="1:20">
      <c r="A110" s="144" t="s">
        <v>442</v>
      </c>
      <c r="B110" s="144" t="s">
        <v>211</v>
      </c>
      <c r="C110" s="144" t="s">
        <v>212</v>
      </c>
      <c r="D110" s="144"/>
      <c r="E110" s="168">
        <f t="shared" si="0"/>
        <v>0</v>
      </c>
      <c r="F110" s="169">
        <f t="shared" si="1"/>
        <v>0</v>
      </c>
      <c r="G110" s="86"/>
      <c r="H110" s="174" t="s">
        <v>446</v>
      </c>
      <c r="I110" s="191">
        <f>COUNTBLANK(D105:D119)</f>
        <v>2</v>
      </c>
      <c r="J110" s="163"/>
      <c r="K110" s="163" t="str">
        <f t="shared" ca="1" si="2"/>
        <v>=ANZAHLLEEREZELLEN(D105:D119)</v>
      </c>
      <c r="L110" s="144" t="s">
        <v>207</v>
      </c>
      <c r="M110" s="144" t="s">
        <v>208</v>
      </c>
      <c r="N110" s="170">
        <v>136</v>
      </c>
      <c r="O110" s="168">
        <f t="shared" si="5"/>
        <v>4964</v>
      </c>
      <c r="P110" s="168">
        <f t="shared" si="5"/>
        <v>5752.7999999999993</v>
      </c>
      <c r="Q110" s="168">
        <f t="shared" si="5"/>
        <v>6364.7999999999993</v>
      </c>
      <c r="R110" s="168">
        <f t="shared" si="5"/>
        <v>6555.2000000000007</v>
      </c>
    </row>
    <row r="111" spans="1:20">
      <c r="A111" s="144" t="s">
        <v>442</v>
      </c>
      <c r="B111" s="144" t="s">
        <v>213</v>
      </c>
      <c r="C111" s="144" t="s">
        <v>214</v>
      </c>
      <c r="D111" s="144">
        <v>97</v>
      </c>
      <c r="E111" s="168">
        <f t="shared" si="0"/>
        <v>3540.5</v>
      </c>
      <c r="F111" s="169">
        <f t="shared" si="1"/>
        <v>7.1639586410635156E-2</v>
      </c>
      <c r="G111" s="86"/>
      <c r="H111" s="174" t="s">
        <v>439</v>
      </c>
      <c r="I111" s="175">
        <f>MAX(E105:E119)</f>
        <v>5548</v>
      </c>
      <c r="J111" s="163"/>
      <c r="K111" s="163" t="str">
        <f t="shared" ca="1" si="2"/>
        <v>=MAX(E105:E119)</v>
      </c>
      <c r="L111" s="144" t="s">
        <v>209</v>
      </c>
      <c r="M111" s="144" t="s">
        <v>210</v>
      </c>
      <c r="N111" s="170">
        <v>142</v>
      </c>
      <c r="O111" s="168">
        <f t="shared" si="5"/>
        <v>5183</v>
      </c>
      <c r="P111" s="168">
        <f t="shared" si="5"/>
        <v>6006.5999999999995</v>
      </c>
      <c r="Q111" s="168">
        <f t="shared" si="5"/>
        <v>6645.5999999999995</v>
      </c>
      <c r="R111" s="168">
        <f t="shared" si="5"/>
        <v>6844.4000000000005</v>
      </c>
    </row>
    <row r="112" spans="1:20">
      <c r="A112" s="144" t="s">
        <v>442</v>
      </c>
      <c r="B112" s="144" t="s">
        <v>215</v>
      </c>
      <c r="C112" s="144" t="s">
        <v>216</v>
      </c>
      <c r="D112" s="144">
        <v>103</v>
      </c>
      <c r="E112" s="168">
        <f t="shared" si="0"/>
        <v>3759.5</v>
      </c>
      <c r="F112" s="169">
        <f t="shared" si="1"/>
        <v>7.6070901033973418E-2</v>
      </c>
      <c r="G112" s="86"/>
      <c r="H112" s="174" t="s">
        <v>440</v>
      </c>
      <c r="I112" s="175">
        <f>_xlfn.MINIFS(E105:E119,E105:E119,"&gt;0")</f>
        <v>1679</v>
      </c>
      <c r="J112" s="163"/>
      <c r="K112" s="163" t="str">
        <f t="shared" ca="1" si="2"/>
        <v>=MINWENNS(E105:E119;E105:E119;"&gt;0")</v>
      </c>
      <c r="L112" s="144" t="s">
        <v>211</v>
      </c>
      <c r="M112" s="144" t="s">
        <v>212</v>
      </c>
      <c r="N112" s="170">
        <v>22</v>
      </c>
      <c r="O112" s="168">
        <f t="shared" si="5"/>
        <v>803</v>
      </c>
      <c r="P112" s="168">
        <f t="shared" si="5"/>
        <v>930.59999999999991</v>
      </c>
      <c r="Q112" s="168">
        <f t="shared" si="5"/>
        <v>1029.5999999999999</v>
      </c>
      <c r="R112" s="168">
        <f t="shared" si="5"/>
        <v>1060.4000000000001</v>
      </c>
    </row>
    <row r="113" spans="1:18">
      <c r="A113" s="144" t="s">
        <v>443</v>
      </c>
      <c r="B113" s="144" t="s">
        <v>217</v>
      </c>
      <c r="C113" s="144" t="s">
        <v>218</v>
      </c>
      <c r="D113" s="144">
        <v>46</v>
      </c>
      <c r="E113" s="168">
        <f t="shared" si="0"/>
        <v>1679</v>
      </c>
      <c r="F113" s="169">
        <f t="shared" si="1"/>
        <v>3.3973412112259974E-2</v>
      </c>
      <c r="G113" s="86"/>
      <c r="H113" s="174" t="s">
        <v>447</v>
      </c>
      <c r="I113" s="86">
        <f>AVERAGEIF(D105:D119,"&gt;100",D105:D119)</f>
        <v>128.28571428571428</v>
      </c>
      <c r="J113" s="163"/>
      <c r="K113" s="163" t="str">
        <f t="shared" ca="1" si="2"/>
        <v>=MITTELWERTWENN(D105:D119;"&gt;100";D105:D119)</v>
      </c>
      <c r="L113" s="144" t="s">
        <v>213</v>
      </c>
      <c r="M113" s="144" t="s">
        <v>214</v>
      </c>
      <c r="N113" s="170">
        <v>97</v>
      </c>
      <c r="O113" s="168">
        <f t="shared" si="5"/>
        <v>3540.5</v>
      </c>
      <c r="P113" s="168">
        <f t="shared" si="5"/>
        <v>4103.0999999999995</v>
      </c>
      <c r="Q113" s="168">
        <f t="shared" si="5"/>
        <v>4539.5999999999995</v>
      </c>
      <c r="R113" s="168">
        <f t="shared" si="5"/>
        <v>4675.4000000000005</v>
      </c>
    </row>
    <row r="114" spans="1:18">
      <c r="A114" s="144" t="s">
        <v>442</v>
      </c>
      <c r="B114" s="144" t="s">
        <v>219</v>
      </c>
      <c r="C114" s="144" t="s">
        <v>220</v>
      </c>
      <c r="D114" s="144">
        <v>82</v>
      </c>
      <c r="E114" s="168">
        <f t="shared" si="0"/>
        <v>2993</v>
      </c>
      <c r="F114" s="169">
        <f t="shared" si="1"/>
        <v>6.0561299852289516E-2</v>
      </c>
      <c r="G114" s="86"/>
      <c r="H114" s="86"/>
      <c r="I114" s="86"/>
      <c r="J114" s="163"/>
      <c r="K114" s="163"/>
      <c r="L114" s="144" t="s">
        <v>215</v>
      </c>
      <c r="M114" s="144" t="s">
        <v>216</v>
      </c>
      <c r="N114" s="170">
        <v>103</v>
      </c>
      <c r="O114" s="168">
        <f t="shared" si="5"/>
        <v>3759.5</v>
      </c>
      <c r="P114" s="168">
        <f t="shared" si="5"/>
        <v>4356.8999999999996</v>
      </c>
      <c r="Q114" s="168">
        <f t="shared" si="5"/>
        <v>4820.3999999999996</v>
      </c>
      <c r="R114" s="168">
        <f t="shared" si="5"/>
        <v>4964.6000000000004</v>
      </c>
    </row>
    <row r="115" spans="1:18">
      <c r="A115" s="144" t="s">
        <v>443</v>
      </c>
      <c r="B115" s="144" t="s">
        <v>221</v>
      </c>
      <c r="C115" s="144" t="s">
        <v>222</v>
      </c>
      <c r="D115" s="144">
        <v>152</v>
      </c>
      <c r="E115" s="168">
        <f t="shared" si="0"/>
        <v>5548</v>
      </c>
      <c r="F115" s="169">
        <f t="shared" si="1"/>
        <v>0.11225997045790251</v>
      </c>
      <c r="G115" s="86"/>
      <c r="H115" s="86"/>
      <c r="I115" s="86"/>
      <c r="J115" s="163"/>
      <c r="K115" s="163"/>
      <c r="L115" s="144" t="s">
        <v>217</v>
      </c>
      <c r="M115" s="144" t="s">
        <v>218</v>
      </c>
      <c r="N115" s="170">
        <v>46</v>
      </c>
      <c r="O115" s="168">
        <f t="shared" si="5"/>
        <v>1679</v>
      </c>
      <c r="P115" s="168">
        <f t="shared" si="5"/>
        <v>1945.8</v>
      </c>
      <c r="Q115" s="168">
        <f t="shared" si="5"/>
        <v>2152.7999999999997</v>
      </c>
      <c r="R115" s="168">
        <f t="shared" si="5"/>
        <v>2217.2000000000003</v>
      </c>
    </row>
    <row r="116" spans="1:18">
      <c r="A116" s="144" t="s">
        <v>443</v>
      </c>
      <c r="B116" s="144" t="s">
        <v>223</v>
      </c>
      <c r="C116" s="144" t="s">
        <v>224</v>
      </c>
      <c r="D116" s="144">
        <v>143</v>
      </c>
      <c r="E116" s="168">
        <f t="shared" si="0"/>
        <v>5219.5</v>
      </c>
      <c r="F116" s="169">
        <f t="shared" si="1"/>
        <v>0.10561299852289513</v>
      </c>
      <c r="G116" s="86"/>
      <c r="H116" s="86"/>
      <c r="I116" s="86"/>
      <c r="J116" s="163"/>
      <c r="K116" s="163"/>
      <c r="L116" s="144" t="s">
        <v>219</v>
      </c>
      <c r="M116" s="144" t="s">
        <v>220</v>
      </c>
      <c r="N116" s="170">
        <v>82</v>
      </c>
      <c r="O116" s="168">
        <f t="shared" si="5"/>
        <v>2993</v>
      </c>
      <c r="P116" s="168">
        <f t="shared" si="5"/>
        <v>3468.6</v>
      </c>
      <c r="Q116" s="168">
        <f t="shared" si="5"/>
        <v>3837.6</v>
      </c>
      <c r="R116" s="168">
        <f t="shared" si="5"/>
        <v>3952.4</v>
      </c>
    </row>
    <row r="117" spans="1:18">
      <c r="A117" s="144" t="s">
        <v>443</v>
      </c>
      <c r="B117" s="144" t="s">
        <v>489</v>
      </c>
      <c r="C117" s="144" t="s">
        <v>226</v>
      </c>
      <c r="D117" s="144"/>
      <c r="E117" s="168">
        <f t="shared" si="0"/>
        <v>0</v>
      </c>
      <c r="F117" s="169">
        <f t="shared" si="1"/>
        <v>0</v>
      </c>
      <c r="G117" s="86"/>
      <c r="H117" s="86"/>
      <c r="I117" s="86"/>
      <c r="J117" s="163"/>
      <c r="K117" s="163"/>
      <c r="L117" s="144" t="s">
        <v>221</v>
      </c>
      <c r="M117" s="144" t="s">
        <v>222</v>
      </c>
      <c r="N117" s="170">
        <v>152</v>
      </c>
      <c r="O117" s="168">
        <f t="shared" si="5"/>
        <v>5548</v>
      </c>
      <c r="P117" s="168">
        <f t="shared" si="5"/>
        <v>6429.5999999999995</v>
      </c>
      <c r="Q117" s="168">
        <f t="shared" si="5"/>
        <v>7113.5999999999995</v>
      </c>
      <c r="R117" s="168">
        <f t="shared" si="5"/>
        <v>7326.4000000000005</v>
      </c>
    </row>
    <row r="118" spans="1:18">
      <c r="A118" s="144" t="s">
        <v>442</v>
      </c>
      <c r="B118" s="144" t="s">
        <v>227</v>
      </c>
      <c r="C118" s="144" t="s">
        <v>228</v>
      </c>
      <c r="D118" s="144">
        <v>102</v>
      </c>
      <c r="E118" s="168">
        <f t="shared" si="0"/>
        <v>3723</v>
      </c>
      <c r="F118" s="169">
        <f t="shared" si="1"/>
        <v>7.5332348596750365E-2</v>
      </c>
      <c r="G118" s="86"/>
      <c r="H118" s="86"/>
      <c r="I118" s="86"/>
      <c r="J118" s="163"/>
      <c r="K118" s="163"/>
      <c r="L118" s="144" t="s">
        <v>223</v>
      </c>
      <c r="M118" s="144" t="s">
        <v>224</v>
      </c>
      <c r="N118" s="170">
        <v>143</v>
      </c>
      <c r="O118" s="168">
        <f t="shared" si="5"/>
        <v>5219.5</v>
      </c>
      <c r="P118" s="168">
        <f t="shared" si="5"/>
        <v>6048.9</v>
      </c>
      <c r="Q118" s="168">
        <f t="shared" si="5"/>
        <v>6692.4</v>
      </c>
      <c r="R118" s="168">
        <f t="shared" si="5"/>
        <v>6892.6</v>
      </c>
    </row>
    <row r="119" spans="1:18">
      <c r="A119" s="144" t="s">
        <v>442</v>
      </c>
      <c r="B119" s="144" t="s">
        <v>229</v>
      </c>
      <c r="C119" s="144" t="s">
        <v>230</v>
      </c>
      <c r="D119" s="144">
        <v>85</v>
      </c>
      <c r="E119" s="168">
        <f t="shared" si="0"/>
        <v>3102.5</v>
      </c>
      <c r="F119" s="169">
        <f t="shared" si="1"/>
        <v>6.2776957163958647E-2</v>
      </c>
      <c r="G119" s="86"/>
      <c r="H119" s="86"/>
      <c r="I119" s="86"/>
      <c r="J119" s="163"/>
      <c r="K119" s="163"/>
      <c r="L119" s="144" t="s">
        <v>225</v>
      </c>
      <c r="M119" s="144" t="s">
        <v>226</v>
      </c>
      <c r="N119" s="170">
        <v>45</v>
      </c>
      <c r="O119" s="168">
        <f t="shared" si="5"/>
        <v>1642.5</v>
      </c>
      <c r="P119" s="168">
        <f t="shared" si="5"/>
        <v>1903.4999999999998</v>
      </c>
      <c r="Q119" s="168">
        <f t="shared" si="5"/>
        <v>2106</v>
      </c>
      <c r="R119" s="168">
        <f t="shared" si="5"/>
        <v>2169</v>
      </c>
    </row>
    <row r="120" spans="1:18">
      <c r="A120" s="163"/>
      <c r="B120" s="163"/>
      <c r="C120" s="163"/>
      <c r="D120" s="163"/>
      <c r="E120" s="163"/>
      <c r="F120" s="163"/>
      <c r="G120" s="163"/>
      <c r="H120" s="86"/>
      <c r="I120" s="86"/>
      <c r="J120" s="163"/>
      <c r="K120" s="163"/>
      <c r="L120" s="144" t="s">
        <v>227</v>
      </c>
      <c r="M120" s="144" t="s">
        <v>228</v>
      </c>
      <c r="N120" s="170">
        <v>102</v>
      </c>
      <c r="O120" s="168">
        <f t="shared" si="5"/>
        <v>3723</v>
      </c>
      <c r="P120" s="168">
        <f t="shared" si="5"/>
        <v>4314.5999999999995</v>
      </c>
      <c r="Q120" s="168">
        <f t="shared" si="5"/>
        <v>4773.5999999999995</v>
      </c>
      <c r="R120" s="168">
        <f t="shared" si="5"/>
        <v>4916.4000000000005</v>
      </c>
    </row>
    <row r="121" spans="1:18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44" t="s">
        <v>229</v>
      </c>
      <c r="M121" s="144" t="s">
        <v>230</v>
      </c>
      <c r="N121" s="170">
        <v>85</v>
      </c>
      <c r="O121" s="168">
        <f t="shared" si="5"/>
        <v>3102.5</v>
      </c>
      <c r="P121" s="168">
        <f t="shared" si="5"/>
        <v>3595.4999999999995</v>
      </c>
      <c r="Q121" s="168">
        <f t="shared" si="5"/>
        <v>3977.9999999999995</v>
      </c>
      <c r="R121" s="168">
        <f t="shared" si="5"/>
        <v>4097</v>
      </c>
    </row>
  </sheetData>
  <mergeCells count="6">
    <mergeCell ref="A7:D7"/>
    <mergeCell ref="O12:R12"/>
    <mergeCell ref="A1:G1"/>
    <mergeCell ref="A2:G2"/>
    <mergeCell ref="A3:G3"/>
    <mergeCell ref="A4:G4"/>
  </mergeCells>
  <phoneticPr fontId="9" type="noConversion"/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6"/>
  <sheetViews>
    <sheetView zoomScale="85" zoomScaleNormal="85" workbookViewId="0">
      <selection sqref="A1:G1"/>
    </sheetView>
  </sheetViews>
  <sheetFormatPr baseColWidth="10" defaultColWidth="11.5703125" defaultRowHeight="13.5"/>
  <cols>
    <col min="1" max="1" width="11.5703125" style="20"/>
    <col min="2" max="2" width="22.5703125" style="28" customWidth="1"/>
    <col min="3" max="3" width="16.5703125" style="20" customWidth="1"/>
    <col min="4" max="5" width="13.5703125" style="20" customWidth="1"/>
    <col min="6" max="7" width="16.5703125" style="20" customWidth="1"/>
    <col min="8" max="8" width="23.42578125" style="20" customWidth="1"/>
    <col min="9" max="9" width="18.140625" style="20" customWidth="1"/>
    <col min="10" max="16384" width="11.5703125" style="20"/>
  </cols>
  <sheetData>
    <row r="1" spans="1:7" ht="30" customHeight="1">
      <c r="A1" s="273" t="s">
        <v>452</v>
      </c>
      <c r="B1" s="273"/>
      <c r="C1" s="273"/>
      <c r="D1" s="273"/>
      <c r="E1" s="273"/>
      <c r="F1" s="273"/>
      <c r="G1" s="273"/>
    </row>
    <row r="2" spans="1:7">
      <c r="B2" s="272"/>
      <c r="C2" s="272"/>
      <c r="D2" s="272"/>
      <c r="E2" s="272"/>
      <c r="F2" s="272"/>
      <c r="G2" s="272"/>
    </row>
    <row r="3" spans="1:7">
      <c r="B3" s="27"/>
    </row>
    <row r="4" spans="1:7">
      <c r="B4" s="20"/>
    </row>
    <row r="5" spans="1:7" ht="15.75">
      <c r="B5" s="203" t="s">
        <v>232</v>
      </c>
      <c r="C5" s="203"/>
      <c r="D5" s="203"/>
      <c r="E5" s="203"/>
      <c r="F5" s="203"/>
      <c r="G5" s="203"/>
    </row>
    <row r="6" spans="1:7" ht="15.75">
      <c r="B6" s="223">
        <v>45914</v>
      </c>
      <c r="C6" s="203"/>
      <c r="D6" s="203"/>
      <c r="E6" s="203"/>
      <c r="F6" s="203"/>
      <c r="G6" s="203"/>
    </row>
    <row r="7" spans="1:7" ht="15.75">
      <c r="B7" s="203" t="s">
        <v>233</v>
      </c>
      <c r="C7" s="203" t="s">
        <v>234</v>
      </c>
      <c r="D7" s="203" t="s">
        <v>235</v>
      </c>
      <c r="E7" s="203" t="s">
        <v>236</v>
      </c>
      <c r="F7" s="203" t="s">
        <v>237</v>
      </c>
      <c r="G7" s="203" t="s">
        <v>238</v>
      </c>
    </row>
    <row r="8" spans="1:7" ht="15.75">
      <c r="B8" s="203" t="s">
        <v>239</v>
      </c>
      <c r="C8" s="203">
        <v>300</v>
      </c>
      <c r="D8" s="224">
        <v>0.7</v>
      </c>
      <c r="E8" s="224">
        <v>1.5</v>
      </c>
      <c r="F8" s="224">
        <f>C8*D8</f>
        <v>210</v>
      </c>
      <c r="G8" s="224">
        <f>C8*E8</f>
        <v>450</v>
      </c>
    </row>
    <row r="9" spans="1:7" ht="15.75">
      <c r="B9" s="203" t="s">
        <v>240</v>
      </c>
      <c r="C9" s="203">
        <v>250</v>
      </c>
      <c r="D9" s="224">
        <v>0.7</v>
      </c>
      <c r="E9" s="224">
        <v>1.5</v>
      </c>
      <c r="F9" s="224">
        <f t="shared" ref="F9:F12" si="0">C9*D9</f>
        <v>175</v>
      </c>
      <c r="G9" s="224">
        <f t="shared" ref="G9:G12" si="1">C9*E9</f>
        <v>375</v>
      </c>
    </row>
    <row r="10" spans="1:7" ht="15.75">
      <c r="B10" s="203" t="s">
        <v>241</v>
      </c>
      <c r="C10" s="203">
        <v>570</v>
      </c>
      <c r="D10" s="224">
        <v>0.5</v>
      </c>
      <c r="E10" s="224">
        <v>1.4</v>
      </c>
      <c r="F10" s="224">
        <f t="shared" si="0"/>
        <v>285</v>
      </c>
      <c r="G10" s="224">
        <f t="shared" si="1"/>
        <v>798</v>
      </c>
    </row>
    <row r="11" spans="1:7" ht="15.75">
      <c r="B11" s="203" t="s">
        <v>242</v>
      </c>
      <c r="C11" s="203">
        <v>180</v>
      </c>
      <c r="D11" s="224">
        <v>0.9</v>
      </c>
      <c r="E11" s="224">
        <v>1.8</v>
      </c>
      <c r="F11" s="224">
        <f t="shared" si="0"/>
        <v>162</v>
      </c>
      <c r="G11" s="224">
        <f t="shared" si="1"/>
        <v>324</v>
      </c>
    </row>
    <row r="12" spans="1:7" ht="15.75">
      <c r="B12" s="203" t="s">
        <v>243</v>
      </c>
      <c r="C12" s="203">
        <v>240</v>
      </c>
      <c r="D12" s="224">
        <v>1.4</v>
      </c>
      <c r="E12" s="224">
        <v>2.5</v>
      </c>
      <c r="F12" s="224">
        <f t="shared" si="0"/>
        <v>336</v>
      </c>
      <c r="G12" s="224">
        <f t="shared" si="1"/>
        <v>600</v>
      </c>
    </row>
    <row r="13" spans="1:7" ht="15.75">
      <c r="B13" s="203"/>
      <c r="C13" s="203"/>
      <c r="D13" s="203"/>
      <c r="E13" s="203"/>
      <c r="F13" s="203"/>
      <c r="G13" s="203"/>
    </row>
    <row r="14" spans="1:7" ht="15.75">
      <c r="B14" s="203" t="s">
        <v>244</v>
      </c>
      <c r="C14" s="203">
        <f>SUM(C8:C13)</f>
        <v>1540</v>
      </c>
      <c r="D14" s="203"/>
      <c r="E14" s="203"/>
      <c r="F14" s="225">
        <f>SUM(F8:F13)</f>
        <v>1168</v>
      </c>
      <c r="G14" s="225">
        <f>SUM(G8:G13)</f>
        <v>2547</v>
      </c>
    </row>
    <row r="15" spans="1:7" ht="15.75">
      <c r="B15" s="203"/>
      <c r="C15" s="203"/>
      <c r="D15" s="203"/>
      <c r="E15" s="203"/>
      <c r="F15" s="203"/>
      <c r="G15" s="203"/>
    </row>
    <row r="16" spans="1:7" ht="15.75">
      <c r="B16" s="203" t="s">
        <v>245</v>
      </c>
      <c r="C16" s="203">
        <f>AVERAGE(C8:C12)</f>
        <v>308</v>
      </c>
      <c r="D16" s="203"/>
      <c r="E16" s="203"/>
      <c r="F16" s="226">
        <f t="shared" ref="F16:G16" si="2">AVERAGE(F8:F12)</f>
        <v>233.6</v>
      </c>
      <c r="G16" s="226">
        <f t="shared" si="2"/>
        <v>509.4</v>
      </c>
    </row>
    <row r="17" spans="2:7" ht="15.75">
      <c r="B17" s="203"/>
      <c r="C17" s="203"/>
      <c r="D17" s="203"/>
      <c r="E17" s="203"/>
      <c r="F17" s="203"/>
      <c r="G17" s="203"/>
    </row>
    <row r="18" spans="2:7" ht="15.75">
      <c r="B18" s="203" t="s">
        <v>246</v>
      </c>
      <c r="C18" s="203">
        <f>G14-F14</f>
        <v>1379</v>
      </c>
      <c r="D18" s="203"/>
      <c r="E18" s="203"/>
      <c r="F18" s="203"/>
      <c r="G18" s="203"/>
    </row>
    <row r="19" spans="2:7">
      <c r="B19" s="20"/>
    </row>
    <row r="20" spans="2:7">
      <c r="B20" s="20"/>
    </row>
    <row r="21" spans="2:7">
      <c r="B21" s="20"/>
    </row>
    <row r="22" spans="2:7">
      <c r="B22" s="20"/>
    </row>
    <row r="23" spans="2:7">
      <c r="B23" s="20"/>
    </row>
    <row r="103" spans="2:8" ht="30" customHeight="1">
      <c r="B103" s="274" t="s">
        <v>232</v>
      </c>
      <c r="C103" s="274"/>
      <c r="D103" s="274"/>
      <c r="E103" s="274"/>
      <c r="F103" s="274"/>
      <c r="G103" s="274"/>
    </row>
    <row r="104" spans="2:8" ht="30" customHeight="1">
      <c r="B104" s="227">
        <v>45914</v>
      </c>
    </row>
    <row r="105" spans="2:8" s="203" customFormat="1" ht="129.94999999999999" customHeight="1">
      <c r="B105" s="205" t="s">
        <v>233</v>
      </c>
      <c r="C105" s="204" t="s">
        <v>234</v>
      </c>
      <c r="D105" s="204" t="s">
        <v>235</v>
      </c>
      <c r="E105" s="204" t="s">
        <v>236</v>
      </c>
      <c r="F105" s="204" t="s">
        <v>237</v>
      </c>
      <c r="G105" s="204" t="s">
        <v>238</v>
      </c>
      <c r="H105" s="228" t="s">
        <v>496</v>
      </c>
    </row>
    <row r="106" spans="2:8" ht="30" customHeight="1">
      <c r="B106" s="206" t="s">
        <v>239</v>
      </c>
      <c r="C106" s="206">
        <v>300</v>
      </c>
      <c r="D106" s="207">
        <v>0.7</v>
      </c>
      <c r="E106" s="207">
        <v>1.5</v>
      </c>
      <c r="F106" s="207">
        <f>C106*D106</f>
        <v>210</v>
      </c>
      <c r="G106" s="207">
        <f>C106*E106</f>
        <v>450</v>
      </c>
    </row>
    <row r="107" spans="2:8" ht="30" customHeight="1">
      <c r="B107" s="206" t="s">
        <v>240</v>
      </c>
      <c r="C107" s="206">
        <v>250</v>
      </c>
      <c r="D107" s="207">
        <v>0.7</v>
      </c>
      <c r="E107" s="207">
        <v>1.5</v>
      </c>
      <c r="F107" s="207">
        <f t="shared" ref="F107:F110" si="3">C107*D107</f>
        <v>175</v>
      </c>
      <c r="G107" s="207">
        <f t="shared" ref="G107:G110" si="4">C107*E107</f>
        <v>375</v>
      </c>
    </row>
    <row r="108" spans="2:8" ht="30" customHeight="1">
      <c r="B108" s="206" t="s">
        <v>241</v>
      </c>
      <c r="C108" s="206">
        <v>570</v>
      </c>
      <c r="D108" s="207">
        <v>0.5</v>
      </c>
      <c r="E108" s="207">
        <v>1.4</v>
      </c>
      <c r="F108" s="207">
        <f t="shared" si="3"/>
        <v>285</v>
      </c>
      <c r="G108" s="207">
        <f t="shared" si="4"/>
        <v>798</v>
      </c>
    </row>
    <row r="109" spans="2:8" ht="30" customHeight="1">
      <c r="B109" s="206" t="s">
        <v>242</v>
      </c>
      <c r="C109" s="206">
        <v>180</v>
      </c>
      <c r="D109" s="207">
        <v>0.9</v>
      </c>
      <c r="E109" s="207">
        <v>1.8</v>
      </c>
      <c r="F109" s="207">
        <f t="shared" si="3"/>
        <v>162</v>
      </c>
      <c r="G109" s="207">
        <f t="shared" si="4"/>
        <v>324</v>
      </c>
    </row>
    <row r="110" spans="2:8" ht="30" customHeight="1">
      <c r="B110" s="206" t="s">
        <v>243</v>
      </c>
      <c r="C110" s="206">
        <v>240</v>
      </c>
      <c r="D110" s="207">
        <v>1.4</v>
      </c>
      <c r="E110" s="207">
        <v>2.5</v>
      </c>
      <c r="F110" s="207">
        <f t="shared" si="3"/>
        <v>336</v>
      </c>
      <c r="G110" s="207">
        <f t="shared" si="4"/>
        <v>600</v>
      </c>
    </row>
    <row r="111" spans="2:8" ht="30" customHeight="1">
      <c r="B111" s="214"/>
      <c r="C111" s="215"/>
      <c r="D111" s="214"/>
      <c r="E111" s="215"/>
      <c r="F111" s="214"/>
      <c r="G111" s="215"/>
    </row>
    <row r="112" spans="2:8" ht="30" customHeight="1">
      <c r="B112" s="216" t="s">
        <v>244</v>
      </c>
      <c r="C112" s="208">
        <f>SUM(C106:C111)</f>
        <v>1540</v>
      </c>
      <c r="D112" s="217"/>
      <c r="E112" s="218"/>
      <c r="F112" s="209">
        <f t="shared" ref="F112:G112" si="5">SUM(F106:F111)</f>
        <v>1168</v>
      </c>
      <c r="G112" s="210">
        <f t="shared" si="5"/>
        <v>2547</v>
      </c>
    </row>
    <row r="113" spans="2:7" ht="30" customHeight="1">
      <c r="B113" s="217"/>
      <c r="C113" s="219"/>
      <c r="D113" s="217"/>
      <c r="E113" s="218"/>
      <c r="F113" s="217"/>
      <c r="G113" s="218"/>
    </row>
    <row r="114" spans="2:7" ht="30" customHeight="1">
      <c r="B114" s="216" t="s">
        <v>245</v>
      </c>
      <c r="C114" s="208">
        <f>AVERAGE(C106:C110)</f>
        <v>308</v>
      </c>
      <c r="D114" s="217"/>
      <c r="E114" s="218"/>
      <c r="F114" s="211">
        <f t="shared" ref="F114:G114" si="6">AVERAGE(F106:F110)</f>
        <v>233.6</v>
      </c>
      <c r="G114" s="212">
        <f t="shared" si="6"/>
        <v>509.4</v>
      </c>
    </row>
    <row r="115" spans="2:7" ht="30" customHeight="1">
      <c r="B115" s="217"/>
      <c r="C115" s="218"/>
      <c r="D115" s="217"/>
      <c r="E115" s="218"/>
      <c r="F115" s="217"/>
      <c r="G115" s="218"/>
    </row>
    <row r="116" spans="2:7" ht="30" customHeight="1">
      <c r="B116" s="220" t="s">
        <v>246</v>
      </c>
      <c r="C116" s="213">
        <f>G112-F112</f>
        <v>1379</v>
      </c>
      <c r="D116" s="221"/>
      <c r="E116" s="222"/>
      <c r="F116" s="221"/>
      <c r="G116" s="222"/>
    </row>
  </sheetData>
  <mergeCells count="3">
    <mergeCell ref="B2:G2"/>
    <mergeCell ref="A1:G1"/>
    <mergeCell ref="B103:G103"/>
  </mergeCell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0"/>
  <sheetViews>
    <sheetView workbookViewId="0">
      <selection sqref="A1:M1"/>
    </sheetView>
  </sheetViews>
  <sheetFormatPr baseColWidth="10" defaultColWidth="5.42578125" defaultRowHeight="13.5"/>
  <cols>
    <col min="1" max="1" width="7.140625" style="22" customWidth="1"/>
    <col min="2" max="13" width="6.5703125" style="20" customWidth="1"/>
    <col min="14" max="16384" width="5.42578125" style="20"/>
  </cols>
  <sheetData>
    <row r="1" spans="1:13" ht="30" customHeight="1">
      <c r="A1" s="245" t="s">
        <v>453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ht="30" customHeight="1">
      <c r="A2" s="245" t="s">
        <v>454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3" ht="30" customHeight="1">
      <c r="A3" s="244" t="s">
        <v>455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</row>
    <row r="6" spans="1:13" ht="18.75">
      <c r="A6" s="21" t="s">
        <v>247</v>
      </c>
    </row>
    <row r="7" spans="1:13">
      <c r="A7" s="22" t="s">
        <v>248</v>
      </c>
    </row>
    <row r="8" spans="1:13">
      <c r="A8" s="22" t="s">
        <v>249</v>
      </c>
    </row>
    <row r="10" spans="1:13" s="25" customFormat="1">
      <c r="A10" s="23" t="s">
        <v>69</v>
      </c>
      <c r="B10" s="24" t="s">
        <v>250</v>
      </c>
      <c r="C10" s="24" t="s">
        <v>251</v>
      </c>
      <c r="D10" s="24" t="s">
        <v>252</v>
      </c>
      <c r="E10" s="24" t="s">
        <v>253</v>
      </c>
      <c r="F10" s="24" t="s">
        <v>254</v>
      </c>
      <c r="G10" s="24" t="s">
        <v>255</v>
      </c>
      <c r="H10" s="24" t="s">
        <v>256</v>
      </c>
      <c r="I10" s="24" t="s">
        <v>257</v>
      </c>
      <c r="J10" s="24" t="s">
        <v>258</v>
      </c>
      <c r="K10" s="24" t="s">
        <v>259</v>
      </c>
      <c r="L10" s="24" t="s">
        <v>260</v>
      </c>
      <c r="M10" s="24" t="s">
        <v>261</v>
      </c>
    </row>
    <row r="11" spans="1:13">
      <c r="A11" s="22">
        <v>1980</v>
      </c>
      <c r="B11" s="26">
        <v>2.1</v>
      </c>
      <c r="C11" s="26">
        <v>6.1</v>
      </c>
      <c r="D11" s="26">
        <v>7.1</v>
      </c>
      <c r="E11" s="26">
        <v>10.8</v>
      </c>
      <c r="F11" s="26">
        <v>13.1</v>
      </c>
      <c r="G11" s="26">
        <v>17.5</v>
      </c>
      <c r="H11" s="26">
        <v>19.3</v>
      </c>
      <c r="I11" s="26">
        <v>21.9</v>
      </c>
      <c r="J11" s="26">
        <v>18.7</v>
      </c>
      <c r="K11" s="26">
        <v>12</v>
      </c>
      <c r="L11" s="26">
        <v>6.4</v>
      </c>
      <c r="M11" s="26">
        <v>3.7</v>
      </c>
    </row>
    <row r="12" spans="1:13">
      <c r="A12" s="22">
        <v>1981</v>
      </c>
      <c r="B12" s="26">
        <v>2.9</v>
      </c>
      <c r="C12" s="26">
        <v>3.9</v>
      </c>
      <c r="D12" s="26">
        <v>9.1999999999999993</v>
      </c>
      <c r="E12" s="26">
        <v>12.8</v>
      </c>
      <c r="F12" s="26">
        <v>14.5</v>
      </c>
      <c r="G12" s="26">
        <v>20.100000000000001</v>
      </c>
      <c r="H12" s="26">
        <v>20.100000000000001</v>
      </c>
      <c r="I12" s="26">
        <v>21.6</v>
      </c>
      <c r="J12" s="26">
        <v>17.3</v>
      </c>
      <c r="K12" s="26">
        <v>11.7</v>
      </c>
      <c r="L12" s="26">
        <v>7.4</v>
      </c>
      <c r="M12" s="26">
        <v>2.8</v>
      </c>
    </row>
    <row r="13" spans="1:13">
      <c r="A13" s="22">
        <v>1982</v>
      </c>
      <c r="B13" s="26">
        <v>3.4</v>
      </c>
      <c r="C13" s="26">
        <v>3.6</v>
      </c>
      <c r="D13" s="26">
        <v>7</v>
      </c>
      <c r="E13" s="26">
        <v>12.2</v>
      </c>
      <c r="F13" s="26">
        <v>16.2</v>
      </c>
      <c r="G13" s="26">
        <v>20.5</v>
      </c>
      <c r="H13" s="26">
        <v>22.6</v>
      </c>
      <c r="I13" s="26">
        <v>19.899999999999999</v>
      </c>
      <c r="J13" s="26">
        <v>18.7</v>
      </c>
      <c r="K13" s="26">
        <v>10.9</v>
      </c>
      <c r="L13" s="26">
        <v>7.8</v>
      </c>
      <c r="M13" s="26">
        <v>5</v>
      </c>
    </row>
    <row r="14" spans="1:13">
      <c r="A14" s="22">
        <v>1983</v>
      </c>
      <c r="B14" s="26">
        <v>6</v>
      </c>
      <c r="C14" s="26">
        <v>2</v>
      </c>
      <c r="D14" s="26">
        <v>8.6999999999999993</v>
      </c>
      <c r="E14" s="26">
        <v>10.1</v>
      </c>
      <c r="F14" s="26">
        <v>13.2</v>
      </c>
      <c r="G14" s="26">
        <v>19.7</v>
      </c>
      <c r="H14" s="26">
        <v>23.7</v>
      </c>
      <c r="I14" s="26">
        <v>21.4</v>
      </c>
      <c r="J14" s="26">
        <v>17.899999999999999</v>
      </c>
      <c r="K14" s="26">
        <v>13.3</v>
      </c>
      <c r="L14" s="26">
        <v>7.1</v>
      </c>
      <c r="M14" s="26">
        <v>3.9</v>
      </c>
    </row>
    <row r="15" spans="1:13">
      <c r="A15" s="22">
        <v>1984</v>
      </c>
      <c r="B15" s="26">
        <v>3.2</v>
      </c>
      <c r="C15" s="26">
        <v>3.2</v>
      </c>
      <c r="D15" s="26">
        <v>6.8</v>
      </c>
      <c r="E15" s="26">
        <v>11.2</v>
      </c>
      <c r="F15" s="26">
        <v>11.1</v>
      </c>
      <c r="G15" s="26">
        <v>18.7</v>
      </c>
      <c r="H15" s="26">
        <v>22.5</v>
      </c>
      <c r="I15" s="26">
        <v>20.100000000000001</v>
      </c>
      <c r="J15" s="26">
        <v>15.3</v>
      </c>
      <c r="K15" s="26">
        <v>12.2</v>
      </c>
      <c r="L15" s="26">
        <v>8.1</v>
      </c>
      <c r="M15" s="26">
        <v>5.4</v>
      </c>
    </row>
    <row r="16" spans="1:13">
      <c r="A16" s="22">
        <v>1985</v>
      </c>
      <c r="B16" s="26">
        <v>-0.6</v>
      </c>
      <c r="C16" s="26">
        <v>4.5</v>
      </c>
      <c r="D16" s="26">
        <v>5.9</v>
      </c>
      <c r="E16" s="26">
        <v>12.2</v>
      </c>
      <c r="F16" s="26">
        <v>14.7</v>
      </c>
      <c r="G16" s="26">
        <v>18.100000000000001</v>
      </c>
      <c r="H16" s="26">
        <v>22.7</v>
      </c>
      <c r="I16" s="26">
        <v>20.9</v>
      </c>
      <c r="J16" s="26">
        <v>19.100000000000001</v>
      </c>
      <c r="K16" s="26">
        <v>13.8</v>
      </c>
      <c r="L16" s="26">
        <v>5</v>
      </c>
      <c r="M16" s="26">
        <v>5.9</v>
      </c>
    </row>
    <row r="17" spans="1:13">
      <c r="A17" s="22">
        <v>1986</v>
      </c>
      <c r="B17" s="26">
        <v>3</v>
      </c>
      <c r="C17" s="26">
        <v>0.9</v>
      </c>
      <c r="D17" s="26">
        <v>7.2</v>
      </c>
      <c r="E17" s="26">
        <v>8.4</v>
      </c>
      <c r="F17" s="26">
        <v>17.3</v>
      </c>
      <c r="G17" s="26">
        <v>19.7</v>
      </c>
      <c r="H17" s="26">
        <v>21.4</v>
      </c>
      <c r="I17" s="26">
        <v>20.8</v>
      </c>
      <c r="J17" s="26">
        <v>17.5</v>
      </c>
      <c r="K17" s="26">
        <v>14.2</v>
      </c>
      <c r="L17" s="26">
        <v>8.6999999999999993</v>
      </c>
      <c r="M17" s="26">
        <v>4.7</v>
      </c>
    </row>
    <row r="18" spans="1:13">
      <c r="A18" s="22">
        <v>1987</v>
      </c>
      <c r="B18" s="26">
        <v>2.1</v>
      </c>
      <c r="C18" s="26">
        <v>3.5</v>
      </c>
      <c r="D18" s="26">
        <v>5.3</v>
      </c>
      <c r="E18" s="26">
        <v>12.7</v>
      </c>
      <c r="F18" s="26">
        <v>14.5</v>
      </c>
      <c r="G18" s="26">
        <v>17.399999999999999</v>
      </c>
      <c r="H18" s="26">
        <v>21.4</v>
      </c>
      <c r="I18" s="26">
        <v>20.399999999999999</v>
      </c>
      <c r="J18" s="26">
        <v>19.600000000000001</v>
      </c>
      <c r="K18" s="26">
        <v>11.7</v>
      </c>
      <c r="L18" s="26">
        <v>7.9</v>
      </c>
      <c r="M18" s="26">
        <v>5</v>
      </c>
    </row>
    <row r="19" spans="1:13">
      <c r="A19" s="22">
        <v>1988</v>
      </c>
      <c r="B19" s="26">
        <v>4.0999999999999996</v>
      </c>
      <c r="C19" s="26">
        <v>5</v>
      </c>
      <c r="D19" s="26">
        <v>8.1</v>
      </c>
      <c r="E19" s="26">
        <v>12.6</v>
      </c>
      <c r="F19" s="26">
        <v>15.3</v>
      </c>
      <c r="G19" s="26">
        <v>18.2</v>
      </c>
      <c r="H19" s="26">
        <v>21.9</v>
      </c>
      <c r="I19" s="26">
        <v>21.4</v>
      </c>
      <c r="J19" s="26">
        <v>17.600000000000001</v>
      </c>
      <c r="K19" s="26">
        <v>13.6</v>
      </c>
      <c r="L19" s="26">
        <v>5.4</v>
      </c>
      <c r="M19" s="26">
        <v>6</v>
      </c>
    </row>
    <row r="20" spans="1:13">
      <c r="A20" s="22">
        <v>1989</v>
      </c>
      <c r="B20" s="26">
        <v>4.7</v>
      </c>
      <c r="C20" s="26">
        <v>6.5</v>
      </c>
      <c r="D20" s="26">
        <v>11.1</v>
      </c>
      <c r="E20" s="26">
        <v>9.4</v>
      </c>
      <c r="F20" s="26">
        <v>16.600000000000001</v>
      </c>
      <c r="G20" s="26">
        <v>18.7</v>
      </c>
      <c r="H20" s="26">
        <v>22</v>
      </c>
      <c r="I20" s="26">
        <v>21.8</v>
      </c>
      <c r="J20" s="26">
        <v>17.8</v>
      </c>
      <c r="K20" s="26">
        <v>13.7</v>
      </c>
      <c r="L20" s="26">
        <v>7</v>
      </c>
      <c r="M20" s="26">
        <v>4.3</v>
      </c>
    </row>
    <row r="21" spans="1:13">
      <c r="A21" s="22">
        <v>1990</v>
      </c>
      <c r="B21" s="26">
        <v>3.6</v>
      </c>
      <c r="C21" s="26">
        <v>7.8</v>
      </c>
      <c r="D21" s="26">
        <v>12</v>
      </c>
      <c r="E21" s="26">
        <v>11.2</v>
      </c>
      <c r="F21" s="26">
        <v>17.3</v>
      </c>
      <c r="G21" s="26">
        <v>18.7</v>
      </c>
      <c r="H21" s="26">
        <v>22.3</v>
      </c>
      <c r="I21" s="26">
        <v>22.4</v>
      </c>
      <c r="J21" s="26">
        <v>18</v>
      </c>
      <c r="K21" s="26">
        <v>13.3</v>
      </c>
      <c r="L21" s="26">
        <v>7</v>
      </c>
      <c r="M21" s="26">
        <v>2.2000000000000002</v>
      </c>
    </row>
    <row r="22" spans="1:13">
      <c r="A22" s="22">
        <v>1991</v>
      </c>
      <c r="B22" s="26">
        <v>3.2</v>
      </c>
      <c r="C22" s="26">
        <v>3</v>
      </c>
      <c r="D22" s="26">
        <v>9.8000000000000007</v>
      </c>
      <c r="E22" s="26">
        <v>11.1</v>
      </c>
      <c r="F22" s="26">
        <v>14.5</v>
      </c>
      <c r="G22" s="26">
        <v>18.600000000000001</v>
      </c>
      <c r="H22" s="26">
        <v>23.8</v>
      </c>
      <c r="I22" s="26">
        <v>24.2</v>
      </c>
      <c r="J22" s="26">
        <v>19.7</v>
      </c>
      <c r="K22" s="26">
        <v>11.3</v>
      </c>
      <c r="L22" s="26">
        <v>6.5</v>
      </c>
      <c r="M22" s="26">
        <v>4.2</v>
      </c>
    </row>
    <row r="23" spans="1:13">
      <c r="A23" s="22">
        <v>1992</v>
      </c>
      <c r="B23" s="26">
        <v>3.2</v>
      </c>
      <c r="C23" s="26">
        <v>6.3</v>
      </c>
      <c r="D23" s="26">
        <v>9</v>
      </c>
      <c r="E23" s="26">
        <v>11.6</v>
      </c>
      <c r="F23" s="26">
        <v>17.2</v>
      </c>
      <c r="G23" s="26">
        <v>17.2</v>
      </c>
      <c r="H23" s="26">
        <v>21.7</v>
      </c>
      <c r="I23" s="26">
        <v>23.4</v>
      </c>
      <c r="J23" s="26">
        <v>17.100000000000001</v>
      </c>
      <c r="K23" s="26">
        <v>10.5</v>
      </c>
      <c r="L23" s="26">
        <v>8.9</v>
      </c>
      <c r="M23" s="26">
        <v>3.9</v>
      </c>
    </row>
    <row r="24" spans="1:13">
      <c r="A24" s="22">
        <v>1993</v>
      </c>
      <c r="B24" s="26">
        <v>4.7</v>
      </c>
      <c r="C24" s="26">
        <v>5.2</v>
      </c>
      <c r="D24" s="26">
        <v>8.8000000000000007</v>
      </c>
      <c r="E24" s="26">
        <v>12.1</v>
      </c>
      <c r="F24" s="26">
        <v>16.2</v>
      </c>
      <c r="G24" s="26">
        <v>19.8</v>
      </c>
      <c r="H24" s="26">
        <v>20.6</v>
      </c>
      <c r="I24" s="26">
        <v>22</v>
      </c>
      <c r="J24" s="26">
        <v>15.8</v>
      </c>
      <c r="K24" s="26">
        <v>10.9</v>
      </c>
      <c r="L24" s="26">
        <v>6.3</v>
      </c>
      <c r="M24" s="26">
        <v>4.8</v>
      </c>
    </row>
    <row r="25" spans="1:13">
      <c r="A25" s="22">
        <v>1994</v>
      </c>
      <c r="B25" s="26">
        <v>4.7</v>
      </c>
      <c r="C25" s="26">
        <v>3.9</v>
      </c>
      <c r="D25" s="26">
        <v>12.4</v>
      </c>
      <c r="E25" s="26">
        <v>11.6</v>
      </c>
      <c r="F25" s="26">
        <v>15.4</v>
      </c>
      <c r="G25" s="26">
        <v>20.2</v>
      </c>
      <c r="H25" s="26">
        <v>24.1</v>
      </c>
      <c r="I25" s="26">
        <v>23.2</v>
      </c>
      <c r="J25" s="26">
        <v>16.8</v>
      </c>
      <c r="K25" s="26">
        <v>12</v>
      </c>
      <c r="L25" s="26">
        <v>9.9</v>
      </c>
      <c r="M25" s="26">
        <v>5.7</v>
      </c>
    </row>
    <row r="26" spans="1:13">
      <c r="A26" s="22">
        <v>1995</v>
      </c>
      <c r="B26" s="26">
        <v>3</v>
      </c>
      <c r="C26" s="26">
        <v>6.8</v>
      </c>
      <c r="D26" s="26">
        <v>7.7</v>
      </c>
      <c r="E26" s="26">
        <v>12.8</v>
      </c>
      <c r="F26" s="26">
        <v>16.100000000000001</v>
      </c>
      <c r="G26" s="26">
        <v>18.100000000000001</v>
      </c>
      <c r="H26" s="26">
        <v>23.5</v>
      </c>
      <c r="I26" s="26">
        <v>21</v>
      </c>
      <c r="J26" s="26">
        <v>14.9</v>
      </c>
      <c r="K26" s="26">
        <v>14.6</v>
      </c>
      <c r="L26" s="26">
        <v>7.8</v>
      </c>
      <c r="M26" s="26">
        <v>4</v>
      </c>
    </row>
    <row r="27" spans="1:13">
      <c r="A27" s="22">
        <v>1996</v>
      </c>
      <c r="B27" s="26">
        <v>4.0999999999999996</v>
      </c>
      <c r="C27" s="26">
        <v>3.5</v>
      </c>
      <c r="D27" s="26">
        <v>6.8</v>
      </c>
      <c r="E27" s="26">
        <v>13.1</v>
      </c>
      <c r="F27" s="26">
        <v>15.6</v>
      </c>
      <c r="G27" s="26">
        <v>21.1</v>
      </c>
      <c r="H27" s="26">
        <v>20.7</v>
      </c>
      <c r="I27" s="26">
        <v>20.3</v>
      </c>
      <c r="J27" s="26">
        <v>15.3</v>
      </c>
      <c r="K27" s="26">
        <v>12.8</v>
      </c>
      <c r="L27" s="26">
        <v>8.1</v>
      </c>
      <c r="M27" s="26">
        <v>4.2</v>
      </c>
    </row>
    <row r="28" spans="1:13">
      <c r="A28" s="22">
        <v>1997</v>
      </c>
      <c r="B28" s="26">
        <v>4.2</v>
      </c>
      <c r="C28" s="26">
        <v>6.9</v>
      </c>
      <c r="D28" s="26">
        <v>12.3</v>
      </c>
      <c r="E28" s="26">
        <v>12.9</v>
      </c>
      <c r="F28" s="26">
        <v>16.399999999999999</v>
      </c>
      <c r="G28" s="26">
        <v>18.100000000000001</v>
      </c>
      <c r="H28" s="26">
        <v>20.8</v>
      </c>
      <c r="I28" s="26">
        <v>22.3</v>
      </c>
      <c r="J28" s="26">
        <v>19.5</v>
      </c>
      <c r="K28" s="26">
        <v>13.6</v>
      </c>
      <c r="L28" s="26">
        <v>7.2</v>
      </c>
      <c r="M28" s="26">
        <v>4.9000000000000004</v>
      </c>
    </row>
    <row r="29" spans="1:13">
      <c r="A29" s="22">
        <v>1998</v>
      </c>
      <c r="B29" s="26">
        <v>3.6</v>
      </c>
      <c r="C29" s="26">
        <v>7.9</v>
      </c>
      <c r="D29" s="26">
        <v>9.4</v>
      </c>
      <c r="E29" s="26">
        <v>10</v>
      </c>
      <c r="F29" s="26">
        <v>16.600000000000001</v>
      </c>
      <c r="G29" s="26">
        <v>19.7</v>
      </c>
      <c r="H29" s="26">
        <v>22.4</v>
      </c>
      <c r="I29" s="26">
        <v>22.2</v>
      </c>
      <c r="J29" s="26">
        <v>16.399999999999999</v>
      </c>
      <c r="K29" s="26">
        <v>12</v>
      </c>
      <c r="L29" s="26">
        <v>5.8</v>
      </c>
      <c r="M29" s="26">
        <v>3.7</v>
      </c>
    </row>
    <row r="30" spans="1:13">
      <c r="A30" s="22">
        <v>1999</v>
      </c>
      <c r="B30" s="26">
        <v>4.2</v>
      </c>
      <c r="C30" s="26">
        <v>3.9</v>
      </c>
      <c r="D30" s="26">
        <v>8.9</v>
      </c>
      <c r="E30" s="26">
        <v>12.2</v>
      </c>
      <c r="F30" s="26">
        <v>17.3</v>
      </c>
      <c r="G30" s="26">
        <v>18.600000000000001</v>
      </c>
      <c r="H30" s="26">
        <v>22.1</v>
      </c>
      <c r="I30" s="26">
        <v>20.8</v>
      </c>
      <c r="J30" s="26">
        <v>18.100000000000001</v>
      </c>
      <c r="K30" s="26">
        <v>12.7</v>
      </c>
      <c r="L30" s="26">
        <v>7</v>
      </c>
      <c r="M30" s="26">
        <v>3.2</v>
      </c>
    </row>
    <row r="31" spans="1:13">
      <c r="A31" s="22">
        <v>2000</v>
      </c>
      <c r="B31" s="26">
        <v>3.6</v>
      </c>
      <c r="C31" s="26">
        <v>6.6</v>
      </c>
      <c r="D31" s="26">
        <v>10.1</v>
      </c>
      <c r="E31" s="26">
        <v>11.5</v>
      </c>
      <c r="F31" s="26">
        <v>17.100000000000001</v>
      </c>
      <c r="G31" s="26">
        <v>20.7</v>
      </c>
      <c r="H31" s="26">
        <v>20</v>
      </c>
      <c r="I31" s="26">
        <v>21.6</v>
      </c>
      <c r="J31" s="26">
        <v>18.2</v>
      </c>
      <c r="K31" s="26">
        <v>12.8</v>
      </c>
      <c r="L31" s="26">
        <v>6.7</v>
      </c>
      <c r="M31" s="26">
        <v>5.2</v>
      </c>
    </row>
    <row r="32" spans="1:13">
      <c r="A32" s="22">
        <v>2001</v>
      </c>
      <c r="B32" s="26">
        <v>3.1</v>
      </c>
      <c r="C32" s="26">
        <v>6.6</v>
      </c>
      <c r="D32" s="26">
        <v>9.1999999999999993</v>
      </c>
      <c r="E32" s="26">
        <v>11.4</v>
      </c>
      <c r="F32" s="26">
        <v>17.399999999999999</v>
      </c>
      <c r="G32" s="26">
        <v>19.100000000000001</v>
      </c>
      <c r="H32" s="26">
        <v>21.2</v>
      </c>
      <c r="I32" s="26">
        <v>22.1</v>
      </c>
      <c r="J32" s="26">
        <v>15.2</v>
      </c>
      <c r="K32" s="26">
        <v>14.8</v>
      </c>
      <c r="L32" s="26">
        <v>7.6</v>
      </c>
      <c r="M32" s="26">
        <v>2.7</v>
      </c>
    </row>
    <row r="33" spans="1:13">
      <c r="A33" s="22">
        <v>2002</v>
      </c>
      <c r="B33" s="26">
        <v>2.8</v>
      </c>
      <c r="C33" s="26">
        <v>6.4</v>
      </c>
      <c r="D33" s="26">
        <v>10.7</v>
      </c>
      <c r="E33" s="26">
        <v>12.5</v>
      </c>
      <c r="F33" s="26">
        <v>14.9</v>
      </c>
      <c r="G33" s="26">
        <v>21.2</v>
      </c>
      <c r="H33" s="26">
        <v>20.399999999999999</v>
      </c>
      <c r="I33" s="26">
        <v>20</v>
      </c>
      <c r="J33" s="26">
        <v>16.399999999999999</v>
      </c>
      <c r="K33" s="26">
        <v>13</v>
      </c>
      <c r="L33" s="26">
        <v>9.1999999999999993</v>
      </c>
      <c r="M33" s="26">
        <v>5</v>
      </c>
    </row>
    <row r="34" spans="1:13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100" spans="1:14" ht="24">
      <c r="A100" s="229" t="s">
        <v>486</v>
      </c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</row>
    <row r="101" spans="1:14">
      <c r="A101" s="230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</row>
    <row r="102" spans="1:14" ht="18.75">
      <c r="A102" s="231" t="s">
        <v>247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</row>
    <row r="103" spans="1:14">
      <c r="A103" s="230" t="s">
        <v>248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</row>
    <row r="104" spans="1:14">
      <c r="A104" s="230" t="s">
        <v>249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</row>
    <row r="105" spans="1:14">
      <c r="A105" s="230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</row>
    <row r="106" spans="1:14">
      <c r="A106" s="232" t="s">
        <v>69</v>
      </c>
      <c r="B106" s="164" t="s">
        <v>250</v>
      </c>
      <c r="C106" s="164" t="s">
        <v>251</v>
      </c>
      <c r="D106" s="164" t="s">
        <v>252</v>
      </c>
      <c r="E106" s="164" t="s">
        <v>253</v>
      </c>
      <c r="F106" s="164" t="s">
        <v>254</v>
      </c>
      <c r="G106" s="164" t="s">
        <v>255</v>
      </c>
      <c r="H106" s="164" t="s">
        <v>256</v>
      </c>
      <c r="I106" s="164" t="s">
        <v>257</v>
      </c>
      <c r="J106" s="164" t="s">
        <v>258</v>
      </c>
      <c r="K106" s="164" t="s">
        <v>259</v>
      </c>
      <c r="L106" s="164" t="s">
        <v>260</v>
      </c>
      <c r="M106" s="164" t="s">
        <v>261</v>
      </c>
      <c r="N106" s="86"/>
    </row>
    <row r="107" spans="1:14">
      <c r="A107" s="230">
        <v>1980</v>
      </c>
      <c r="B107" s="233">
        <v>2.1</v>
      </c>
      <c r="C107" s="233">
        <v>6.1</v>
      </c>
      <c r="D107" s="233">
        <v>7.1</v>
      </c>
      <c r="E107" s="233">
        <v>10.8</v>
      </c>
      <c r="F107" s="233">
        <v>13.1</v>
      </c>
      <c r="G107" s="233">
        <v>17.5</v>
      </c>
      <c r="H107" s="233">
        <v>19.3</v>
      </c>
      <c r="I107" s="233">
        <v>21.9</v>
      </c>
      <c r="J107" s="233">
        <v>18.7</v>
      </c>
      <c r="K107" s="233">
        <v>12</v>
      </c>
      <c r="L107" s="233">
        <v>6.4</v>
      </c>
      <c r="M107" s="233">
        <v>3.7</v>
      </c>
      <c r="N107" s="86"/>
    </row>
    <row r="108" spans="1:14">
      <c r="A108" s="230">
        <v>1981</v>
      </c>
      <c r="B108" s="233">
        <v>2.9</v>
      </c>
      <c r="C108" s="233">
        <v>3.9</v>
      </c>
      <c r="D108" s="233">
        <v>9.1999999999999993</v>
      </c>
      <c r="E108" s="233">
        <v>12.8</v>
      </c>
      <c r="F108" s="233">
        <v>14.5</v>
      </c>
      <c r="G108" s="233">
        <v>20.100000000000001</v>
      </c>
      <c r="H108" s="233">
        <v>20.100000000000001</v>
      </c>
      <c r="I108" s="233">
        <v>21.6</v>
      </c>
      <c r="J108" s="233">
        <v>17.3</v>
      </c>
      <c r="K108" s="233">
        <v>11.7</v>
      </c>
      <c r="L108" s="233">
        <v>7.4</v>
      </c>
      <c r="M108" s="233">
        <v>2.8</v>
      </c>
      <c r="N108" s="86"/>
    </row>
    <row r="109" spans="1:14">
      <c r="A109" s="230">
        <v>1982</v>
      </c>
      <c r="B109" s="233">
        <v>3.4</v>
      </c>
      <c r="C109" s="233">
        <v>3.6</v>
      </c>
      <c r="D109" s="233">
        <v>7</v>
      </c>
      <c r="E109" s="233">
        <v>12.2</v>
      </c>
      <c r="F109" s="233">
        <v>16.2</v>
      </c>
      <c r="G109" s="233">
        <v>20.5</v>
      </c>
      <c r="H109" s="233">
        <v>22.6</v>
      </c>
      <c r="I109" s="233">
        <v>19.899999999999999</v>
      </c>
      <c r="J109" s="233">
        <v>18.7</v>
      </c>
      <c r="K109" s="233">
        <v>10.9</v>
      </c>
      <c r="L109" s="233">
        <v>7.8</v>
      </c>
      <c r="M109" s="233">
        <v>5</v>
      </c>
      <c r="N109" s="86"/>
    </row>
    <row r="110" spans="1:14">
      <c r="A110" s="230">
        <v>1983</v>
      </c>
      <c r="B110" s="233">
        <v>6</v>
      </c>
      <c r="C110" s="233">
        <v>2</v>
      </c>
      <c r="D110" s="233">
        <v>8.6999999999999993</v>
      </c>
      <c r="E110" s="233">
        <v>10.1</v>
      </c>
      <c r="F110" s="233">
        <v>13.2</v>
      </c>
      <c r="G110" s="233">
        <v>19.7</v>
      </c>
      <c r="H110" s="233">
        <v>23.7</v>
      </c>
      <c r="I110" s="233">
        <v>21.4</v>
      </c>
      <c r="J110" s="233">
        <v>17.899999999999999</v>
      </c>
      <c r="K110" s="233">
        <v>13.3</v>
      </c>
      <c r="L110" s="233">
        <v>7.1</v>
      </c>
      <c r="M110" s="233">
        <v>3.9</v>
      </c>
      <c r="N110" s="86"/>
    </row>
    <row r="111" spans="1:14">
      <c r="A111" s="230">
        <v>1984</v>
      </c>
      <c r="B111" s="233">
        <v>3.2</v>
      </c>
      <c r="C111" s="233">
        <v>3.2</v>
      </c>
      <c r="D111" s="233">
        <v>6.8</v>
      </c>
      <c r="E111" s="233">
        <v>11.2</v>
      </c>
      <c r="F111" s="233">
        <v>11.1</v>
      </c>
      <c r="G111" s="233">
        <v>18.7</v>
      </c>
      <c r="H111" s="233">
        <v>22.5</v>
      </c>
      <c r="I111" s="233">
        <v>20.100000000000001</v>
      </c>
      <c r="J111" s="233">
        <v>15.3</v>
      </c>
      <c r="K111" s="233">
        <v>12.2</v>
      </c>
      <c r="L111" s="233">
        <v>8.1</v>
      </c>
      <c r="M111" s="233">
        <v>5.4</v>
      </c>
      <c r="N111" s="86"/>
    </row>
    <row r="112" spans="1:14">
      <c r="A112" s="230">
        <v>1985</v>
      </c>
      <c r="B112" s="233">
        <v>-0.6</v>
      </c>
      <c r="C112" s="233">
        <v>4.5</v>
      </c>
      <c r="D112" s="233">
        <v>5.9</v>
      </c>
      <c r="E112" s="233">
        <v>12.2</v>
      </c>
      <c r="F112" s="233">
        <v>14.7</v>
      </c>
      <c r="G112" s="233">
        <v>18.100000000000001</v>
      </c>
      <c r="H112" s="233">
        <v>22.7</v>
      </c>
      <c r="I112" s="233">
        <v>20.9</v>
      </c>
      <c r="J112" s="233">
        <v>19.100000000000001</v>
      </c>
      <c r="K112" s="233">
        <v>13.8</v>
      </c>
      <c r="L112" s="233">
        <v>5</v>
      </c>
      <c r="M112" s="233">
        <v>5.9</v>
      </c>
      <c r="N112" s="86"/>
    </row>
    <row r="113" spans="1:14">
      <c r="A113" s="230">
        <v>1986</v>
      </c>
      <c r="B113" s="233">
        <v>3</v>
      </c>
      <c r="C113" s="233">
        <v>0.9</v>
      </c>
      <c r="D113" s="233">
        <v>7.2</v>
      </c>
      <c r="E113" s="233">
        <v>8.4</v>
      </c>
      <c r="F113" s="233">
        <v>17.3</v>
      </c>
      <c r="G113" s="233">
        <v>19.7</v>
      </c>
      <c r="H113" s="233">
        <v>21.4</v>
      </c>
      <c r="I113" s="233">
        <v>20.8</v>
      </c>
      <c r="J113" s="233">
        <v>17.5</v>
      </c>
      <c r="K113" s="233">
        <v>14.2</v>
      </c>
      <c r="L113" s="233">
        <v>8.6999999999999993</v>
      </c>
      <c r="M113" s="233">
        <v>4.7</v>
      </c>
      <c r="N113" s="86"/>
    </row>
    <row r="114" spans="1:14">
      <c r="A114" s="230">
        <v>1987</v>
      </c>
      <c r="B114" s="233">
        <v>2.1</v>
      </c>
      <c r="C114" s="233">
        <v>3.5</v>
      </c>
      <c r="D114" s="233">
        <v>5.3</v>
      </c>
      <c r="E114" s="233">
        <v>12.7</v>
      </c>
      <c r="F114" s="233">
        <v>14.5</v>
      </c>
      <c r="G114" s="233">
        <v>17.399999999999999</v>
      </c>
      <c r="H114" s="233">
        <v>21.4</v>
      </c>
      <c r="I114" s="233">
        <v>20.399999999999999</v>
      </c>
      <c r="J114" s="233">
        <v>19.600000000000001</v>
      </c>
      <c r="K114" s="233">
        <v>11.7</v>
      </c>
      <c r="L114" s="233">
        <v>7.9</v>
      </c>
      <c r="M114" s="233">
        <v>5</v>
      </c>
      <c r="N114" s="86"/>
    </row>
    <row r="115" spans="1:14">
      <c r="A115" s="230">
        <v>1988</v>
      </c>
      <c r="B115" s="233">
        <v>4.0999999999999996</v>
      </c>
      <c r="C115" s="233">
        <v>5</v>
      </c>
      <c r="D115" s="233">
        <v>8.1</v>
      </c>
      <c r="E115" s="233">
        <v>12.6</v>
      </c>
      <c r="F115" s="233">
        <v>15.3</v>
      </c>
      <c r="G115" s="233">
        <v>18.2</v>
      </c>
      <c r="H115" s="233">
        <v>21.9</v>
      </c>
      <c r="I115" s="233">
        <v>21.4</v>
      </c>
      <c r="J115" s="233">
        <v>17.600000000000001</v>
      </c>
      <c r="K115" s="233">
        <v>13.6</v>
      </c>
      <c r="L115" s="233">
        <v>5.4</v>
      </c>
      <c r="M115" s="233">
        <v>6</v>
      </c>
      <c r="N115" s="86"/>
    </row>
    <row r="116" spans="1:14">
      <c r="A116" s="230">
        <v>1989</v>
      </c>
      <c r="B116" s="233">
        <v>4.7</v>
      </c>
      <c r="C116" s="233">
        <v>6.5</v>
      </c>
      <c r="D116" s="233">
        <v>11.1</v>
      </c>
      <c r="E116" s="233">
        <v>9.4</v>
      </c>
      <c r="F116" s="233">
        <v>16.600000000000001</v>
      </c>
      <c r="G116" s="233">
        <v>18.7</v>
      </c>
      <c r="H116" s="233">
        <v>22</v>
      </c>
      <c r="I116" s="233">
        <v>21.8</v>
      </c>
      <c r="J116" s="233">
        <v>17.8</v>
      </c>
      <c r="K116" s="233">
        <v>13.7</v>
      </c>
      <c r="L116" s="233">
        <v>7</v>
      </c>
      <c r="M116" s="233">
        <v>4.3</v>
      </c>
      <c r="N116" s="86"/>
    </row>
    <row r="117" spans="1:14">
      <c r="A117" s="230">
        <v>1990</v>
      </c>
      <c r="B117" s="233">
        <v>3.6</v>
      </c>
      <c r="C117" s="233">
        <v>7.8</v>
      </c>
      <c r="D117" s="233">
        <v>12</v>
      </c>
      <c r="E117" s="233">
        <v>11.2</v>
      </c>
      <c r="F117" s="233">
        <v>17.3</v>
      </c>
      <c r="G117" s="233">
        <v>18.7</v>
      </c>
      <c r="H117" s="233">
        <v>22.3</v>
      </c>
      <c r="I117" s="233">
        <v>22.4</v>
      </c>
      <c r="J117" s="233">
        <v>18</v>
      </c>
      <c r="K117" s="233">
        <v>13.3</v>
      </c>
      <c r="L117" s="233">
        <v>7</v>
      </c>
      <c r="M117" s="233">
        <v>2.2000000000000002</v>
      </c>
      <c r="N117" s="86"/>
    </row>
    <row r="118" spans="1:14">
      <c r="A118" s="230">
        <v>1991</v>
      </c>
      <c r="B118" s="233">
        <v>3.2</v>
      </c>
      <c r="C118" s="233">
        <v>3</v>
      </c>
      <c r="D118" s="233">
        <v>9.8000000000000007</v>
      </c>
      <c r="E118" s="233">
        <v>11.1</v>
      </c>
      <c r="F118" s="233">
        <v>14.5</v>
      </c>
      <c r="G118" s="233">
        <v>18.600000000000001</v>
      </c>
      <c r="H118" s="233">
        <v>23.8</v>
      </c>
      <c r="I118" s="233">
        <v>24.2</v>
      </c>
      <c r="J118" s="233">
        <v>19.7</v>
      </c>
      <c r="K118" s="233">
        <v>11.3</v>
      </c>
      <c r="L118" s="233">
        <v>6.5</v>
      </c>
      <c r="M118" s="233">
        <v>4.2</v>
      </c>
      <c r="N118" s="86"/>
    </row>
    <row r="119" spans="1:14">
      <c r="A119" s="230">
        <v>1992</v>
      </c>
      <c r="B119" s="233">
        <v>3.2</v>
      </c>
      <c r="C119" s="233">
        <v>6.3</v>
      </c>
      <c r="D119" s="233">
        <v>9</v>
      </c>
      <c r="E119" s="233">
        <v>11.6</v>
      </c>
      <c r="F119" s="233">
        <v>17.2</v>
      </c>
      <c r="G119" s="233">
        <v>17.2</v>
      </c>
      <c r="H119" s="233">
        <v>21.7</v>
      </c>
      <c r="I119" s="233">
        <v>23.4</v>
      </c>
      <c r="J119" s="233">
        <v>17.100000000000001</v>
      </c>
      <c r="K119" s="233">
        <v>10.5</v>
      </c>
      <c r="L119" s="233">
        <v>8.9</v>
      </c>
      <c r="M119" s="233">
        <v>3.9</v>
      </c>
      <c r="N119" s="86"/>
    </row>
    <row r="120" spans="1:14">
      <c r="A120" s="230">
        <v>1993</v>
      </c>
      <c r="B120" s="233">
        <v>4.7</v>
      </c>
      <c r="C120" s="233">
        <v>5.2</v>
      </c>
      <c r="D120" s="233">
        <v>8.8000000000000007</v>
      </c>
      <c r="E120" s="233">
        <v>12.1</v>
      </c>
      <c r="F120" s="233">
        <v>16.2</v>
      </c>
      <c r="G120" s="233">
        <v>19.8</v>
      </c>
      <c r="H120" s="233">
        <v>20.6</v>
      </c>
      <c r="I120" s="233">
        <v>22</v>
      </c>
      <c r="J120" s="233">
        <v>15.8</v>
      </c>
      <c r="K120" s="233">
        <v>10.9</v>
      </c>
      <c r="L120" s="233">
        <v>6.3</v>
      </c>
      <c r="M120" s="233">
        <v>4.8</v>
      </c>
      <c r="N120" s="86"/>
    </row>
    <row r="121" spans="1:14">
      <c r="A121" s="230">
        <v>1994</v>
      </c>
      <c r="B121" s="233">
        <v>4.7</v>
      </c>
      <c r="C121" s="233">
        <v>3.9</v>
      </c>
      <c r="D121" s="233">
        <v>12.4</v>
      </c>
      <c r="E121" s="233">
        <v>11.6</v>
      </c>
      <c r="F121" s="233">
        <v>15.4</v>
      </c>
      <c r="G121" s="233">
        <v>20.2</v>
      </c>
      <c r="H121" s="233">
        <v>24.1</v>
      </c>
      <c r="I121" s="233">
        <v>23.2</v>
      </c>
      <c r="J121" s="233">
        <v>16.8</v>
      </c>
      <c r="K121" s="233">
        <v>12</v>
      </c>
      <c r="L121" s="233">
        <v>9.9</v>
      </c>
      <c r="M121" s="233">
        <v>5.7</v>
      </c>
      <c r="N121" s="86"/>
    </row>
    <row r="122" spans="1:14">
      <c r="A122" s="230">
        <v>1995</v>
      </c>
      <c r="B122" s="233">
        <v>3</v>
      </c>
      <c r="C122" s="233">
        <v>6.8</v>
      </c>
      <c r="D122" s="233">
        <v>7.7</v>
      </c>
      <c r="E122" s="233">
        <v>12.8</v>
      </c>
      <c r="F122" s="233">
        <v>16.100000000000001</v>
      </c>
      <c r="G122" s="233">
        <v>18.100000000000001</v>
      </c>
      <c r="H122" s="233">
        <v>23.5</v>
      </c>
      <c r="I122" s="233">
        <v>21</v>
      </c>
      <c r="J122" s="233">
        <v>14.9</v>
      </c>
      <c r="K122" s="233">
        <v>14.6</v>
      </c>
      <c r="L122" s="233">
        <v>7.8</v>
      </c>
      <c r="M122" s="233">
        <v>4</v>
      </c>
      <c r="N122" s="86"/>
    </row>
    <row r="123" spans="1:14">
      <c r="A123" s="230">
        <v>1996</v>
      </c>
      <c r="B123" s="233">
        <v>4.0999999999999996</v>
      </c>
      <c r="C123" s="233">
        <v>3.5</v>
      </c>
      <c r="D123" s="233">
        <v>6.8</v>
      </c>
      <c r="E123" s="233">
        <v>13.1</v>
      </c>
      <c r="F123" s="233">
        <v>15.6</v>
      </c>
      <c r="G123" s="233">
        <v>21.1</v>
      </c>
      <c r="H123" s="233">
        <v>20.7</v>
      </c>
      <c r="I123" s="233">
        <v>20.3</v>
      </c>
      <c r="J123" s="233">
        <v>15.3</v>
      </c>
      <c r="K123" s="233">
        <v>12.8</v>
      </c>
      <c r="L123" s="233">
        <v>8.1</v>
      </c>
      <c r="M123" s="233">
        <v>4.2</v>
      </c>
      <c r="N123" s="86"/>
    </row>
    <row r="124" spans="1:14">
      <c r="A124" s="230">
        <v>1997</v>
      </c>
      <c r="B124" s="233">
        <v>4.2</v>
      </c>
      <c r="C124" s="233">
        <v>6.9</v>
      </c>
      <c r="D124" s="233">
        <v>12.3</v>
      </c>
      <c r="E124" s="233">
        <v>12.9</v>
      </c>
      <c r="F124" s="233">
        <v>16.399999999999999</v>
      </c>
      <c r="G124" s="233">
        <v>18.100000000000001</v>
      </c>
      <c r="H124" s="233">
        <v>20.8</v>
      </c>
      <c r="I124" s="233">
        <v>22.3</v>
      </c>
      <c r="J124" s="233">
        <v>19.5</v>
      </c>
      <c r="K124" s="233">
        <v>13.6</v>
      </c>
      <c r="L124" s="233">
        <v>7.2</v>
      </c>
      <c r="M124" s="233">
        <v>4.9000000000000004</v>
      </c>
      <c r="N124" s="86"/>
    </row>
    <row r="125" spans="1:14">
      <c r="A125" s="230">
        <v>1998</v>
      </c>
      <c r="B125" s="233">
        <v>3.6</v>
      </c>
      <c r="C125" s="233">
        <v>7.9</v>
      </c>
      <c r="D125" s="233">
        <v>9.4</v>
      </c>
      <c r="E125" s="233">
        <v>10</v>
      </c>
      <c r="F125" s="233">
        <v>16.600000000000001</v>
      </c>
      <c r="G125" s="233">
        <v>19.7</v>
      </c>
      <c r="H125" s="233">
        <v>22.4</v>
      </c>
      <c r="I125" s="233">
        <v>22.2</v>
      </c>
      <c r="J125" s="233">
        <v>16.399999999999999</v>
      </c>
      <c r="K125" s="233">
        <v>12</v>
      </c>
      <c r="L125" s="233">
        <v>5.8</v>
      </c>
      <c r="M125" s="233">
        <v>3.7</v>
      </c>
      <c r="N125" s="86"/>
    </row>
    <row r="126" spans="1:14">
      <c r="A126" s="230">
        <v>1999</v>
      </c>
      <c r="B126" s="233">
        <v>4.2</v>
      </c>
      <c r="C126" s="233">
        <v>3.9</v>
      </c>
      <c r="D126" s="233">
        <v>8.9</v>
      </c>
      <c r="E126" s="233">
        <v>12.2</v>
      </c>
      <c r="F126" s="233">
        <v>17.3</v>
      </c>
      <c r="G126" s="233">
        <v>18.600000000000001</v>
      </c>
      <c r="H126" s="233">
        <v>22.1</v>
      </c>
      <c r="I126" s="233">
        <v>20.8</v>
      </c>
      <c r="J126" s="233">
        <v>18.100000000000001</v>
      </c>
      <c r="K126" s="233">
        <v>12.7</v>
      </c>
      <c r="L126" s="233">
        <v>7</v>
      </c>
      <c r="M126" s="233">
        <v>3.2</v>
      </c>
      <c r="N126" s="86"/>
    </row>
    <row r="127" spans="1:14">
      <c r="A127" s="230">
        <v>2000</v>
      </c>
      <c r="B127" s="233">
        <v>3.6</v>
      </c>
      <c r="C127" s="233">
        <v>6.6</v>
      </c>
      <c r="D127" s="233">
        <v>10.1</v>
      </c>
      <c r="E127" s="233">
        <v>11.5</v>
      </c>
      <c r="F127" s="233">
        <v>17.100000000000001</v>
      </c>
      <c r="G127" s="233">
        <v>20.7</v>
      </c>
      <c r="H127" s="233">
        <v>20</v>
      </c>
      <c r="I127" s="233">
        <v>21.6</v>
      </c>
      <c r="J127" s="233">
        <v>18.2</v>
      </c>
      <c r="K127" s="233">
        <v>12.8</v>
      </c>
      <c r="L127" s="233">
        <v>6.7</v>
      </c>
      <c r="M127" s="233">
        <v>5.2</v>
      </c>
      <c r="N127" s="86"/>
    </row>
    <row r="128" spans="1:14">
      <c r="A128" s="230">
        <v>2001</v>
      </c>
      <c r="B128" s="233">
        <v>3.1</v>
      </c>
      <c r="C128" s="233">
        <v>6.6</v>
      </c>
      <c r="D128" s="233">
        <v>9.1999999999999993</v>
      </c>
      <c r="E128" s="233">
        <v>11.4</v>
      </c>
      <c r="F128" s="233">
        <v>17.399999999999999</v>
      </c>
      <c r="G128" s="233">
        <v>19.100000000000001</v>
      </c>
      <c r="H128" s="233">
        <v>21.2</v>
      </c>
      <c r="I128" s="233">
        <v>22.1</v>
      </c>
      <c r="J128" s="233">
        <v>15.2</v>
      </c>
      <c r="K128" s="233">
        <v>14.8</v>
      </c>
      <c r="L128" s="233">
        <v>7.6</v>
      </c>
      <c r="M128" s="233">
        <v>2.7</v>
      </c>
      <c r="N128" s="86"/>
    </row>
    <row r="129" spans="1:14">
      <c r="A129" s="230">
        <v>2002</v>
      </c>
      <c r="B129" s="233">
        <v>2.8</v>
      </c>
      <c r="C129" s="233">
        <v>6.4</v>
      </c>
      <c r="D129" s="233">
        <v>10.7</v>
      </c>
      <c r="E129" s="233">
        <v>12.5</v>
      </c>
      <c r="F129" s="233">
        <v>14.9</v>
      </c>
      <c r="G129" s="233">
        <v>21.2</v>
      </c>
      <c r="H129" s="233">
        <v>20.399999999999999</v>
      </c>
      <c r="I129" s="233">
        <v>20</v>
      </c>
      <c r="J129" s="233">
        <v>16.399999999999999</v>
      </c>
      <c r="K129" s="233">
        <v>13</v>
      </c>
      <c r="L129" s="233">
        <v>9.1999999999999993</v>
      </c>
      <c r="M129" s="233">
        <v>5</v>
      </c>
      <c r="N129" s="86"/>
    </row>
    <row r="130" spans="1:14">
      <c r="A130" s="230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</row>
  </sheetData>
  <mergeCells count="3">
    <mergeCell ref="A1:M1"/>
    <mergeCell ref="A2:M2"/>
    <mergeCell ref="A3:M3"/>
  </mergeCells>
  <phoneticPr fontId="3" type="noConversion"/>
  <conditionalFormatting sqref="B107:M129">
    <cfRule type="cellIs" dxfId="2" priority="1" operator="greaterThan">
      <formula>20</formula>
    </cfRule>
    <cfRule type="cellIs" dxfId="1" priority="2" operator="between">
      <formula>10</formula>
      <formula>20</formula>
    </cfRule>
    <cfRule type="cellIs" dxfId="0" priority="3" operator="lessThan">
      <formula>10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856DF529453D47BFE9084DB220352B" ma:contentTypeVersion="12" ma:contentTypeDescription="Ein neues Dokument erstellen." ma:contentTypeScope="" ma:versionID="4d4c45c8451fa6432e36d96fcd003e16">
  <xsd:schema xmlns:xsd="http://www.w3.org/2001/XMLSchema" xmlns:xs="http://www.w3.org/2001/XMLSchema" xmlns:p="http://schemas.microsoft.com/office/2006/metadata/properties" xmlns:ns2="3067ace9-d7c4-4956-afb8-419d29eaedde" xmlns:ns3="b443b60d-c1ec-4166-a4bb-f67dccbf8c3d" targetNamespace="http://schemas.microsoft.com/office/2006/metadata/properties" ma:root="true" ma:fieldsID="350210ee89e7e1da8cdb78d9a0ec63f1" ns2:_="" ns3:_="">
    <xsd:import namespace="3067ace9-d7c4-4956-afb8-419d29eaedde"/>
    <xsd:import namespace="b443b60d-c1ec-4166-a4bb-f67dccbf8c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7ace9-d7c4-4956-afb8-419d29eaed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feb01f8-e923-45a1-aeb4-2d22cab5d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3b60d-c1ec-4166-a4bb-f67dccbf8c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92ebb0-a5cf-4450-8c3b-1860ff4702be}" ma:internalName="TaxCatchAll" ma:showField="CatchAllData" ma:web="b443b60d-c1ec-4166-a4bb-f67dccbf8c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3b60d-c1ec-4166-a4bb-f67dccbf8c3d" xsi:nil="true"/>
    <lcf76f155ced4ddcb4097134ff3c332f xmlns="3067ace9-d7c4-4956-afb8-419d29eaed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C7CFD1-1AA5-44FC-8DF8-150A1BCF7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7ace9-d7c4-4956-afb8-419d29eaedde"/>
    <ds:schemaRef ds:uri="b443b60d-c1ec-4166-a4bb-f67dccbf8c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875828-C25B-479B-B8FE-542672C31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255189-69D5-4DCE-92DB-0299B8F3214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b443b60d-c1ec-4166-a4bb-f67dccbf8c3d"/>
    <ds:schemaRef ds:uri="http://www.w3.org/XML/1998/namespace"/>
    <ds:schemaRef ds:uri="http://purl.org/dc/dcmitype/"/>
    <ds:schemaRef ds:uri="3067ace9-d7c4-4956-afb8-419d29eaedd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Übersicht</vt:lpstr>
      <vt:lpstr>Runden1</vt:lpstr>
      <vt:lpstr>Runden2</vt:lpstr>
      <vt:lpstr>Seitenlayout1</vt:lpstr>
      <vt:lpstr>Zeit1</vt:lpstr>
      <vt:lpstr>Zeit2</vt:lpstr>
      <vt:lpstr>Prozentrechnen</vt:lpstr>
      <vt:lpstr>Formatieren1</vt:lpstr>
      <vt:lpstr>Formatieren2</vt:lpstr>
      <vt:lpstr>Pivot</vt:lpstr>
      <vt:lpstr>Seitenlayout1!Druckbereich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Lippuner Jürg BZBS</cp:lastModifiedBy>
  <cp:revision/>
  <cp:lastPrinted>2025-11-10T07:27:34Z</cp:lastPrinted>
  <dcterms:created xsi:type="dcterms:W3CDTF">2003-04-27T10:01:04Z</dcterms:created>
  <dcterms:modified xsi:type="dcterms:W3CDTF">2025-11-11T10:30:30Z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0x01010047856DF529453D47BFE9084DB220352B</vt:lpwstr>
  </property>
  <property fmtid="{D5CDD505-2E9C-101B-9397-08002B2CF9AE}" pid="3" name="MSIP_Label_806a8f2b-28e4-44c4-ac01-7357a3a2b9e7_Enabled">
    <vt:lpwstr>true</vt:lpwstr>
  </property>
  <property fmtid="{D5CDD505-2E9C-101B-9397-08002B2CF9AE}" pid="4" name="MSIP_Label_806a8f2b-28e4-44c4-ac01-7357a3a2b9e7_SetDate">
    <vt:lpwstr>2025-11-11T06:18:58Z</vt:lpwstr>
  </property>
  <property fmtid="{D5CDD505-2E9C-101B-9397-08002B2CF9AE}" pid="5" name="MSIP_Label_806a8f2b-28e4-44c4-ac01-7357a3a2b9e7_Method">
    <vt:lpwstr>Standard</vt:lpwstr>
  </property>
  <property fmtid="{D5CDD505-2E9C-101B-9397-08002B2CF9AE}" pid="6" name="MSIP_Label_806a8f2b-28e4-44c4-ac01-7357a3a2b9e7_Name">
    <vt:lpwstr>intern</vt:lpwstr>
  </property>
  <property fmtid="{D5CDD505-2E9C-101B-9397-08002B2CF9AE}" pid="7" name="MSIP_Label_806a8f2b-28e4-44c4-ac01-7357a3a2b9e7_SiteId">
    <vt:lpwstr>5daf41bd-338c-4311-b1b0-e1299889c34b</vt:lpwstr>
  </property>
  <property fmtid="{D5CDD505-2E9C-101B-9397-08002B2CF9AE}" pid="8" name="MSIP_Label_806a8f2b-28e4-44c4-ac01-7357a3a2b9e7_ActionId">
    <vt:lpwstr>c84c919a-4f5d-4391-9b88-0a43b6d925f7</vt:lpwstr>
  </property>
  <property fmtid="{D5CDD505-2E9C-101B-9397-08002B2CF9AE}" pid="9" name="MSIP_Label_806a8f2b-28e4-44c4-ac01-7357a3a2b9e7_ContentBits">
    <vt:lpwstr>0</vt:lpwstr>
  </property>
  <property fmtid="{D5CDD505-2E9C-101B-9397-08002B2CF9AE}" pid="10" name="MSIP_Label_806a8f2b-28e4-44c4-ac01-7357a3a2b9e7_Tag">
    <vt:lpwstr>10, 3, 0, 1</vt:lpwstr>
  </property>
</Properties>
</file>