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O:\BZBS\01_Grundbildung\99_IKA-Prüfungen\Austausch\lippuner_juerg\von\"/>
    </mc:Choice>
  </mc:AlternateContent>
  <xr:revisionPtr revIDLastSave="0" documentId="13_ncr:1_{A1482835-7B4E-468A-AE2D-ABFA444F5044}" xr6:coauthVersionLast="47" xr6:coauthVersionMax="47" xr10:uidLastSave="{00000000-0000-0000-0000-000000000000}"/>
  <bookViews>
    <workbookView xWindow="4740" yWindow="4680" windowWidth="14400" windowHeight="7245" tabRatio="821" xr2:uid="{00000000-000D-0000-FFFF-FFFF00000000}"/>
  </bookViews>
  <sheets>
    <sheet name="Anleitung" sheetId="1" r:id="rId1"/>
    <sheet name="Aufgabe_A" sheetId="2" r:id="rId2"/>
    <sheet name="Aufgabe_B" sheetId="3" r:id="rId3"/>
    <sheet name="Aufgabe_C" sheetId="4" r:id="rId4"/>
    <sheet name="Aufgabe_D" sheetId="5" r:id="rId5"/>
    <sheet name="Aufgabe_E" sheetId="6" r:id="rId6"/>
    <sheet name="Aufgabe_F" sheetId="7" r:id="rId7"/>
    <sheet name="Aufgabe_G" sheetId="8" r:id="rId8"/>
    <sheet name="Aufgabe_H" sheetId="9" r:id="rId9"/>
    <sheet name="Aufgabe_J" sheetId="10" r:id="rId10"/>
    <sheet name="für_Aufgabe_J" sheetId="11" r:id="rId11"/>
    <sheet name="Aufgabe_K" sheetId="12" r:id="rId12"/>
    <sheet name="Auswertung" sheetId="1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4" l="1"/>
  <c r="K13" i="4"/>
  <c r="L13" i="4"/>
  <c r="K14" i="4"/>
  <c r="L14" i="4"/>
  <c r="K15" i="4"/>
  <c r="L15" i="4"/>
  <c r="K16" i="4"/>
  <c r="L16" i="4"/>
  <c r="K17" i="4"/>
  <c r="L17" i="4"/>
  <c r="K18" i="4"/>
  <c r="L18" i="4"/>
  <c r="K19" i="4"/>
  <c r="L19" i="4"/>
  <c r="K20" i="4"/>
  <c r="L20" i="4"/>
  <c r="K21" i="4"/>
  <c r="L21" i="4"/>
  <c r="K22" i="4"/>
  <c r="L22" i="4"/>
  <c r="K23" i="4"/>
  <c r="L23" i="4"/>
  <c r="K24" i="4"/>
  <c r="L24" i="4"/>
  <c r="K25" i="4"/>
  <c r="L25" i="4"/>
  <c r="K26" i="4"/>
  <c r="L26" i="4"/>
  <c r="K27" i="4"/>
  <c r="L27" i="4"/>
  <c r="K28" i="4"/>
  <c r="L28" i="4"/>
  <c r="K29" i="4"/>
  <c r="L29" i="4"/>
  <c r="K30" i="4"/>
  <c r="L30" i="4"/>
  <c r="K31" i="4"/>
  <c r="L31" i="4"/>
  <c r="K32" i="4"/>
  <c r="L32" i="4"/>
  <c r="K33" i="4"/>
  <c r="L33" i="4"/>
  <c r="K34" i="4"/>
  <c r="L34" i="4"/>
  <c r="K35" i="4"/>
  <c r="L35" i="4"/>
  <c r="K36" i="4"/>
  <c r="L36" i="4"/>
  <c r="K37" i="4"/>
  <c r="L37" i="4"/>
  <c r="K38" i="4"/>
  <c r="L38" i="4"/>
  <c r="K39" i="4"/>
  <c r="L39" i="4"/>
  <c r="K40" i="4"/>
  <c r="L40" i="4"/>
  <c r="K41" i="4"/>
  <c r="L41" i="4"/>
  <c r="K42" i="4"/>
  <c r="L42" i="4"/>
  <c r="K43" i="4"/>
  <c r="L43" i="4"/>
  <c r="K44" i="4"/>
  <c r="L44" i="4"/>
  <c r="K45" i="4"/>
  <c r="L45" i="4"/>
  <c r="K46" i="4"/>
  <c r="L46" i="4"/>
  <c r="K47" i="4"/>
  <c r="L47" i="4"/>
  <c r="K48" i="4"/>
  <c r="L48" i="4"/>
  <c r="K49" i="4"/>
  <c r="L49" i="4"/>
  <c r="K50" i="4"/>
  <c r="L50" i="4"/>
  <c r="K51" i="4"/>
  <c r="L51" i="4"/>
  <c r="K52" i="4"/>
  <c r="L52" i="4"/>
  <c r="K53" i="4"/>
  <c r="L53" i="4"/>
  <c r="K54" i="4"/>
  <c r="L54" i="4"/>
  <c r="K55" i="4"/>
  <c r="L55" i="4"/>
  <c r="K56" i="4"/>
  <c r="L56" i="4"/>
  <c r="K57" i="4"/>
  <c r="L57" i="4"/>
  <c r="K58" i="4"/>
  <c r="L58" i="4"/>
  <c r="K59" i="4"/>
  <c r="L59" i="4"/>
  <c r="K60" i="4"/>
  <c r="L60" i="4"/>
  <c r="K61" i="4"/>
  <c r="L61" i="4"/>
  <c r="K62" i="4"/>
  <c r="L62" i="4"/>
  <c r="K63" i="4"/>
  <c r="L63" i="4"/>
  <c r="K64" i="4"/>
  <c r="L64" i="4"/>
  <c r="K65" i="4"/>
  <c r="L65" i="4"/>
  <c r="K66" i="4"/>
  <c r="L66" i="4"/>
  <c r="K67" i="4"/>
  <c r="L67" i="4"/>
  <c r="K68" i="4"/>
  <c r="L68" i="4"/>
  <c r="K69" i="4"/>
  <c r="L69" i="4"/>
  <c r="K70" i="4"/>
  <c r="L70" i="4"/>
  <c r="K71" i="4"/>
  <c r="L71" i="4"/>
  <c r="K72" i="4"/>
  <c r="L72" i="4"/>
  <c r="K73" i="4"/>
  <c r="L73" i="4"/>
  <c r="K74" i="4"/>
  <c r="L74" i="4"/>
  <c r="K75" i="4"/>
  <c r="L75" i="4"/>
  <c r="K76" i="4"/>
  <c r="L76" i="4"/>
  <c r="K77" i="4"/>
  <c r="L77" i="4"/>
  <c r="K78" i="4"/>
  <c r="L78" i="4"/>
  <c r="K79" i="4"/>
  <c r="L79" i="4"/>
  <c r="K80" i="4"/>
  <c r="L80" i="4"/>
  <c r="K81" i="4"/>
  <c r="L81" i="4"/>
  <c r="K82" i="4"/>
  <c r="L82" i="4"/>
  <c r="K83" i="4"/>
  <c r="L83" i="4"/>
  <c r="K84" i="4"/>
  <c r="L84" i="4"/>
  <c r="D12" i="2"/>
  <c r="D11" i="2"/>
  <c r="K13" i="12"/>
  <c r="L13" i="12"/>
  <c r="K14" i="12"/>
  <c r="L14" i="12"/>
  <c r="K15" i="12"/>
  <c r="L15" i="12"/>
  <c r="K16" i="12"/>
  <c r="L16" i="12"/>
  <c r="K17" i="12"/>
  <c r="L17" i="12"/>
  <c r="K18" i="12"/>
  <c r="L18" i="12"/>
  <c r="K19" i="12"/>
  <c r="L19" i="12"/>
  <c r="K20" i="12"/>
  <c r="L20" i="12"/>
  <c r="K21" i="12"/>
  <c r="L21" i="12"/>
  <c r="K22" i="12"/>
  <c r="L22" i="12"/>
  <c r="K23" i="12"/>
  <c r="L23" i="12"/>
  <c r="K24" i="12"/>
  <c r="L24" i="12"/>
  <c r="K25" i="12"/>
  <c r="L25" i="12"/>
  <c r="K26" i="12"/>
  <c r="L26" i="12"/>
  <c r="K27" i="12"/>
  <c r="L27" i="12"/>
  <c r="K28" i="12"/>
  <c r="L28" i="12"/>
  <c r="K29" i="12"/>
  <c r="L29" i="12"/>
  <c r="K30" i="12"/>
  <c r="L30" i="12"/>
  <c r="K31" i="12"/>
  <c r="L31" i="12"/>
  <c r="K32" i="12"/>
  <c r="L32" i="12"/>
  <c r="K33" i="12"/>
  <c r="L33" i="12"/>
  <c r="K34" i="12"/>
  <c r="L34" i="12"/>
  <c r="K35" i="12"/>
  <c r="L35" i="12"/>
  <c r="K36" i="12"/>
  <c r="L36" i="12"/>
  <c r="K37" i="12"/>
  <c r="L37" i="12"/>
  <c r="K38" i="12"/>
  <c r="L38" i="12"/>
  <c r="K39" i="12"/>
  <c r="L39" i="12"/>
  <c r="K40" i="12"/>
  <c r="L40" i="12"/>
  <c r="K41" i="12"/>
  <c r="L41" i="12"/>
  <c r="K42" i="12"/>
  <c r="L42" i="12"/>
  <c r="K43" i="12"/>
  <c r="L43" i="12"/>
  <c r="K44" i="12"/>
  <c r="L44" i="12"/>
  <c r="K45" i="12"/>
  <c r="L45" i="12"/>
  <c r="K46" i="12"/>
  <c r="L46" i="12"/>
  <c r="K47" i="12"/>
  <c r="L47" i="12"/>
  <c r="K48" i="12"/>
  <c r="L48" i="12"/>
  <c r="K49" i="12"/>
  <c r="L49" i="12"/>
  <c r="K50" i="12"/>
  <c r="L50" i="12"/>
  <c r="K51" i="12"/>
  <c r="L51" i="12"/>
  <c r="K52" i="12"/>
  <c r="L52" i="12"/>
  <c r="K53" i="12"/>
  <c r="L53" i="12"/>
  <c r="K54" i="12"/>
  <c r="L54" i="12"/>
  <c r="K55" i="12"/>
  <c r="L55" i="12"/>
  <c r="K56" i="12"/>
  <c r="L56" i="12"/>
  <c r="K57" i="12"/>
  <c r="L57" i="12"/>
  <c r="K58" i="12"/>
  <c r="L58" i="12"/>
  <c r="K59" i="12"/>
  <c r="L59" i="12"/>
  <c r="K60" i="12"/>
  <c r="L60" i="12"/>
  <c r="K61" i="12"/>
  <c r="L61" i="12"/>
  <c r="K62" i="12"/>
  <c r="L62" i="12"/>
  <c r="K63" i="12"/>
  <c r="L63" i="12"/>
  <c r="K64" i="12"/>
  <c r="L64" i="12"/>
  <c r="K65" i="12"/>
  <c r="L65" i="12"/>
  <c r="K66" i="12"/>
  <c r="L66" i="12"/>
  <c r="K67" i="12"/>
  <c r="L67" i="12"/>
  <c r="K68" i="12"/>
  <c r="L68" i="12"/>
  <c r="K69" i="12"/>
  <c r="L69" i="12"/>
  <c r="K70" i="12"/>
  <c r="L70" i="12"/>
  <c r="K71" i="12"/>
  <c r="L71" i="12"/>
  <c r="K72" i="12"/>
  <c r="L72" i="12"/>
  <c r="K73" i="12"/>
  <c r="L73" i="12"/>
  <c r="K74" i="12"/>
  <c r="L74" i="12"/>
  <c r="K75" i="12"/>
  <c r="L75" i="12"/>
  <c r="K76" i="12"/>
  <c r="L76" i="12"/>
  <c r="K77" i="12"/>
  <c r="L77" i="12"/>
  <c r="K78" i="12"/>
  <c r="L78" i="12"/>
  <c r="K79" i="12"/>
  <c r="L79" i="12"/>
  <c r="K80" i="12"/>
  <c r="L80" i="12"/>
  <c r="K81" i="12"/>
  <c r="L81" i="12"/>
  <c r="K82" i="12"/>
  <c r="L82" i="12"/>
  <c r="K83" i="12"/>
  <c r="L83" i="12"/>
  <c r="K84" i="12"/>
  <c r="L84" i="12"/>
  <c r="K85" i="12"/>
  <c r="L85" i="12"/>
  <c r="K86" i="12"/>
  <c r="L86" i="12"/>
  <c r="K87" i="12"/>
  <c r="L87" i="12"/>
  <c r="K88" i="12"/>
  <c r="L88" i="12"/>
  <c r="K89" i="12"/>
  <c r="L89" i="12"/>
  <c r="K90" i="12"/>
  <c r="L90" i="12"/>
  <c r="K91" i="12"/>
  <c r="L91" i="12"/>
  <c r="K92" i="12"/>
  <c r="L92" i="12"/>
  <c r="K93" i="12"/>
  <c r="L93" i="12"/>
  <c r="K94" i="12"/>
  <c r="L94" i="12"/>
  <c r="K95" i="12"/>
  <c r="L95" i="12"/>
  <c r="K96" i="12"/>
  <c r="L96" i="12"/>
  <c r="K97" i="12"/>
  <c r="L97" i="12"/>
  <c r="K98" i="12"/>
  <c r="L98" i="12"/>
  <c r="K99" i="12"/>
  <c r="L99" i="12"/>
  <c r="K100" i="12"/>
  <c r="L100" i="12"/>
  <c r="K101" i="12"/>
  <c r="L101" i="12"/>
  <c r="K102" i="12"/>
  <c r="L102" i="12"/>
  <c r="K103" i="12"/>
  <c r="L103" i="12"/>
  <c r="K104" i="12"/>
  <c r="L104" i="12"/>
  <c r="K105" i="12"/>
  <c r="L105" i="12"/>
  <c r="K106" i="12"/>
  <c r="L106" i="12"/>
  <c r="K107" i="12"/>
  <c r="L107" i="12"/>
  <c r="K108" i="12"/>
  <c r="L108" i="12"/>
  <c r="K109" i="12"/>
  <c r="L109" i="12"/>
  <c r="K110" i="12"/>
  <c r="L110" i="12"/>
  <c r="K111" i="12"/>
  <c r="L111" i="12"/>
  <c r="K112" i="12"/>
  <c r="L112" i="12"/>
  <c r="K113" i="12"/>
  <c r="L113" i="12"/>
  <c r="K114" i="12"/>
  <c r="L114" i="12"/>
  <c r="L12" i="12"/>
  <c r="K12" i="12"/>
  <c r="E24" i="9"/>
  <c r="L15" i="8"/>
  <c r="L16" i="8" s="1"/>
  <c r="L17" i="8" s="1"/>
  <c r="L18" i="8" s="1"/>
  <c r="L19" i="8" s="1"/>
  <c r="L20" i="8" s="1"/>
  <c r="L21" i="8" s="1"/>
  <c r="G22" i="8"/>
  <c r="G21" i="8"/>
  <c r="G20" i="8"/>
  <c r="G19" i="8"/>
  <c r="G18" i="8"/>
  <c r="G17" i="8"/>
  <c r="G16" i="8"/>
  <c r="G15" i="8"/>
  <c r="G14" i="8"/>
  <c r="I31" i="6"/>
  <c r="I32" i="6" s="1"/>
  <c r="I33" i="6" s="1"/>
  <c r="I30" i="6"/>
  <c r="I28" i="6"/>
  <c r="I26" i="6"/>
  <c r="G26" i="6"/>
  <c r="E14" i="6"/>
  <c r="K3" i="5"/>
  <c r="K2" i="5"/>
  <c r="K1" i="5"/>
  <c r="M4" i="4"/>
  <c r="M5" i="4"/>
  <c r="M3" i="4"/>
  <c r="K9" i="4"/>
  <c r="M12" i="4"/>
  <c r="G25" i="3"/>
  <c r="G19" i="3"/>
  <c r="G17" i="3"/>
  <c r="G16" i="3"/>
  <c r="G13" i="3"/>
  <c r="D13" i="2"/>
  <c r="D10" i="2"/>
  <c r="K10" i="12"/>
  <c r="L9" i="12"/>
  <c r="I19" i="9"/>
  <c r="H18" i="9"/>
  <c r="M15" i="8"/>
  <c r="H14" i="8"/>
  <c r="D24" i="8"/>
  <c r="J18" i="7"/>
  <c r="I18" i="7"/>
  <c r="F18" i="7"/>
  <c r="K33" i="6"/>
  <c r="K32" i="6"/>
  <c r="K31" i="6"/>
  <c r="K30" i="6"/>
  <c r="J28" i="6"/>
  <c r="J26" i="6"/>
  <c r="G27" i="6"/>
  <c r="F14" i="6"/>
  <c r="J3" i="5" l="1"/>
  <c r="J2" i="5"/>
  <c r="J1" i="5"/>
  <c r="K12" i="4"/>
  <c r="L5" i="4"/>
  <c r="L3" i="4"/>
  <c r="L12" i="4"/>
  <c r="F25" i="3"/>
  <c r="F19" i="3"/>
  <c r="F20" i="3"/>
  <c r="F21" i="3"/>
  <c r="F22" i="3"/>
  <c r="F23" i="3"/>
  <c r="F24" i="3"/>
  <c r="F17" i="3"/>
  <c r="F16" i="3"/>
  <c r="F13" i="3"/>
  <c r="K12" i="2"/>
  <c r="K13" i="2"/>
  <c r="K14" i="2"/>
  <c r="K15" i="2"/>
  <c r="K16" i="2"/>
  <c r="K17" i="2"/>
  <c r="K18" i="2"/>
  <c r="K19" i="2"/>
  <c r="K20" i="2"/>
  <c r="N4" i="10" l="1"/>
  <c r="N11" i="10" a="1"/>
  <c r="N11" i="10" s="1"/>
  <c r="I14" i="9"/>
  <c r="I15" i="9"/>
  <c r="I16" i="9"/>
  <c r="H15" i="9"/>
  <c r="H16" i="9"/>
  <c r="H14" i="9"/>
  <c r="D28" i="8"/>
  <c r="E28" i="8"/>
  <c r="F28" i="8"/>
  <c r="G28" i="8"/>
  <c r="H28" i="8"/>
  <c r="I28" i="8"/>
  <c r="J28" i="8"/>
  <c r="K28" i="8"/>
  <c r="L28" i="8"/>
  <c r="D29" i="8"/>
  <c r="E29" i="8"/>
  <c r="F29" i="8"/>
  <c r="G29" i="8"/>
  <c r="H29" i="8"/>
  <c r="I29" i="8"/>
  <c r="J29" i="8"/>
  <c r="K29" i="8"/>
  <c r="L29" i="8"/>
  <c r="D30" i="8"/>
  <c r="E30" i="8"/>
  <c r="F30" i="8"/>
  <c r="G30" i="8"/>
  <c r="H30" i="8"/>
  <c r="I30" i="8"/>
  <c r="J30" i="8"/>
  <c r="K30" i="8"/>
  <c r="L30" i="8"/>
  <c r="D31" i="8"/>
  <c r="E31" i="8"/>
  <c r="F31" i="8"/>
  <c r="G31" i="8"/>
  <c r="H31" i="8"/>
  <c r="I31" i="8"/>
  <c r="J31" i="8"/>
  <c r="K31" i="8"/>
  <c r="L31" i="8"/>
  <c r="D32" i="8"/>
  <c r="E32" i="8"/>
  <c r="F32" i="8"/>
  <c r="G32" i="8"/>
  <c r="H32" i="8"/>
  <c r="I32" i="8"/>
  <c r="J32" i="8"/>
  <c r="K32" i="8"/>
  <c r="L32" i="8"/>
  <c r="D33" i="8"/>
  <c r="E33" i="8"/>
  <c r="F33" i="8"/>
  <c r="G33" i="8"/>
  <c r="H33" i="8"/>
  <c r="I33" i="8"/>
  <c r="J33" i="8"/>
  <c r="K33" i="8"/>
  <c r="L33" i="8"/>
  <c r="D34" i="8"/>
  <c r="E34" i="8"/>
  <c r="F34" i="8"/>
  <c r="G34" i="8"/>
  <c r="H34" i="8"/>
  <c r="I34" i="8"/>
  <c r="J34" i="8"/>
  <c r="K34" i="8"/>
  <c r="L34" i="8"/>
  <c r="E27" i="8"/>
  <c r="F27" i="8"/>
  <c r="G27" i="8"/>
  <c r="H27" i="8"/>
  <c r="I27" i="8"/>
  <c r="J27" i="8"/>
  <c r="K27" i="8"/>
  <c r="L27" i="8"/>
  <c r="D27" i="8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20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20" i="7"/>
  <c r="B3" i="13" l="1"/>
  <c r="B9" i="12"/>
  <c r="A9" i="12"/>
  <c r="B9" i="10"/>
  <c r="A9" i="10"/>
  <c r="B9" i="9"/>
  <c r="A9" i="9"/>
  <c r="B9" i="8"/>
  <c r="A9" i="8"/>
  <c r="B9" i="7"/>
  <c r="A9" i="7"/>
  <c r="B9" i="6"/>
  <c r="A9" i="6"/>
  <c r="B9" i="5"/>
  <c r="A9" i="5"/>
  <c r="B9" i="4"/>
  <c r="A9" i="4"/>
  <c r="F18" i="3"/>
  <c r="B9" i="3"/>
  <c r="A9" i="3"/>
  <c r="B9" i="2"/>
  <c r="A9" i="2"/>
  <c r="C11" i="13" a="1"/>
  <c r="D11" i="13" a="1"/>
  <c r="C14" i="13" a="1"/>
  <c r="C8" i="13" a="1"/>
  <c r="C13" i="13" a="1"/>
  <c r="C10" i="13" a="1"/>
  <c r="D9" i="13" a="1"/>
  <c r="D6" i="13" a="1"/>
  <c r="D13" i="13" a="1"/>
  <c r="C12" i="13" a="1"/>
  <c r="D14" i="13" a="1"/>
  <c r="C7" i="13" a="1"/>
  <c r="C15" i="13" a="1"/>
  <c r="D12" i="13" a="1"/>
  <c r="D10" i="13" a="1"/>
  <c r="D7" i="13" a="1"/>
  <c r="C6" i="13" a="1"/>
  <c r="D15" i="13" a="1"/>
  <c r="D8" i="13" a="1"/>
  <c r="C9" i="13" a="1"/>
  <c r="C6" i="13" l="1"/>
  <c r="D14" i="13"/>
  <c r="C12" i="13"/>
  <c r="C13" i="13"/>
  <c r="D11" i="13"/>
  <c r="C9" i="13"/>
  <c r="D12" i="13"/>
  <c r="C14" i="13"/>
  <c r="C15" i="13"/>
  <c r="D9" i="13"/>
  <c r="C7" i="13"/>
  <c r="C10" i="13"/>
  <c r="D7" i="13"/>
  <c r="D10" i="13"/>
  <c r="D13" i="13"/>
  <c r="C8" i="13"/>
  <c r="C11" i="13"/>
  <c r="D8" i="13"/>
  <c r="D6" i="13"/>
  <c r="D15" i="13"/>
  <c r="D16" i="13" l="1"/>
  <c r="C16" i="13"/>
  <c r="B18" i="13" l="1"/>
  <c r="A1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Marcel Egler</author>
  </authors>
  <commentList>
    <comment ref="E16" authorId="0" shapeId="0" xr:uid="{0D360183-0485-47A4-A673-E6D027494C08}">
      <text>
        <r>
          <rPr>
            <sz val="9"/>
            <color indexed="81"/>
            <rFont val="Segoe UI"/>
            <family val="2"/>
          </rPr>
          <t xml:space="preserve">
Jahreslohn bei 13 Gehältern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<sst xmlns="http://schemas.openxmlformats.org/spreadsheetml/2006/main" count="3018" uniqueCount="896">
  <si>
    <t>a)</t>
  </si>
  <si>
    <t>Sie lösen die Aufgaben gemäss der jeweiligen Aufgabenstellung.</t>
  </si>
  <si>
    <t>b)</t>
  </si>
  <si>
    <t>Als Hilfsmittel dürfen Sie die bearbeitete Excel-Zusammenfassung einsetzen.</t>
  </si>
  <si>
    <t>c)</t>
  </si>
  <si>
    <t>Punkte erhalten Sie ausschliesslich bei korrektem Einsatz von Funktionen und Berechnungen.</t>
  </si>
  <si>
    <t>d)</t>
  </si>
  <si>
    <t>Für diese Prüfung haben Sie 80 Minuten Zeit!</t>
  </si>
  <si>
    <t>e)</t>
  </si>
  <si>
    <t>Dateiname: Nachname_Vorname_Klasse_B</t>
  </si>
  <si>
    <t>Ich wünsche Ihnen viel Erfolg!</t>
  </si>
  <si>
    <t>Speichern Sie diese Datei auf dem Austauschlaufwerk:</t>
  </si>
  <si>
    <t>..\lippuner_juerg\an</t>
  </si>
  <si>
    <t>Gesamtgewinn</t>
  </si>
  <si>
    <t>Beschreibung</t>
  </si>
  <si>
    <t>Einkauf
(Preis pro Stück)</t>
  </si>
  <si>
    <t>Verkauf
(Preis pro Stück)</t>
  </si>
  <si>
    <t>Anzahl
verkauft</t>
  </si>
  <si>
    <t>Gewinn total</t>
  </si>
  <si>
    <t>"Notfallzahlen"</t>
  </si>
  <si>
    <t>Monitor 17"</t>
  </si>
  <si>
    <t>Monitor 17.5"</t>
  </si>
  <si>
    <t>Monitor 18"</t>
  </si>
  <si>
    <t>Monitor 19"</t>
  </si>
  <si>
    <t>Monitor 21"</t>
  </si>
  <si>
    <t>Monitor 22"</t>
  </si>
  <si>
    <t>Monitor 23"</t>
  </si>
  <si>
    <t>Monitor 24"</t>
  </si>
  <si>
    <t>Monitor 25"</t>
  </si>
  <si>
    <t>Personal-Nr.</t>
  </si>
  <si>
    <t>Name</t>
  </si>
  <si>
    <t>Kendal</t>
  </si>
  <si>
    <t>SV-Nr.</t>
  </si>
  <si>
    <t>123.2525.8236.69</t>
  </si>
  <si>
    <t>Vorname</t>
  </si>
  <si>
    <t>Jess</t>
  </si>
  <si>
    <t>Beschäftigungsgrad</t>
  </si>
  <si>
    <t>Anzahl Kinder</t>
  </si>
  <si>
    <t>Eintritt in die Firma</t>
  </si>
  <si>
    <t>Dienstjahre stand heute</t>
  </si>
  <si>
    <t>Lohnabrechnung</t>
  </si>
  <si>
    <t>Bezeichnung</t>
  </si>
  <si>
    <t>Basis/Ansatz</t>
  </si>
  <si>
    <t>Betrag</t>
  </si>
  <si>
    <t xml:space="preserve">Grundlohn </t>
  </si>
  <si>
    <t>Lohnklasse A</t>
  </si>
  <si>
    <t>Ausbildungszulage pro Kind</t>
  </si>
  <si>
    <t>Brutto</t>
  </si>
  <si>
    <t>Lohnabzüge</t>
  </si>
  <si>
    <t>AHV-Beitrag</t>
  </si>
  <si>
    <t>ALV-Beitrag</t>
  </si>
  <si>
    <t>Nichtberufsunfall</t>
  </si>
  <si>
    <t>Sparbeitrag PK</t>
  </si>
  <si>
    <t>Risikobeitrag PK</t>
  </si>
  <si>
    <t>Verwaltungskosten PK</t>
  </si>
  <si>
    <t>Netto</t>
  </si>
  <si>
    <r>
      <rPr>
        <b/>
        <sz val="12"/>
        <rFont val="Calibri"/>
        <family val="2"/>
        <scheme val="minor"/>
      </rPr>
      <t>Zelle F16: Grundlohn</t>
    </r>
    <r>
      <rPr>
        <sz val="12"/>
        <rFont val="Calibri"/>
        <family val="2"/>
        <scheme val="minor"/>
      </rPr>
      <t xml:space="preserve"> - beachten Sie dabei den Beschäftigungsgrad und die Bemerkung in der Zelle E16. Wenn Sie diesen Wert nicht berechnen können, tragen Sie die Zahl 10'000 ein (keine Punkte bei dieser Aufgabe).</t>
    </r>
  </si>
  <si>
    <r>
      <rPr>
        <b/>
        <sz val="12"/>
        <rFont val="Calibri"/>
        <family val="2"/>
        <scheme val="minor"/>
      </rPr>
      <t>Zelle F17</t>
    </r>
    <r>
      <rPr>
        <sz val="12"/>
        <rFont val="Calibri"/>
        <family val="2"/>
        <scheme val="minor"/>
      </rPr>
      <t>: Berechnen Sie die Höhe der Aubildungszulage für die Kinder. Wenn Sie diesen Wert nicht berechnen können, tragen Sie die Zahl 500 ein (keine Punkte bei dieser Aufgabe).</t>
    </r>
  </si>
  <si>
    <r>
      <t xml:space="preserve">Berechnen Sie den Gewinn (jeweils für alle verkauften Monitore pro Zeile) in der </t>
    </r>
    <r>
      <rPr>
        <b/>
        <sz val="12"/>
        <rFont val="Calibri"/>
        <family val="2"/>
        <scheme val="minor"/>
      </rPr>
      <t xml:space="preserve">Spalte K. </t>
    </r>
    <r>
      <rPr>
        <sz val="12"/>
        <rFont val="Calibri"/>
        <family val="2"/>
        <scheme val="minor"/>
      </rPr>
      <t>Sollten Sie diese Berechnung nicht durchführen können kopieren Sie die "Notfallzahlen" aus der Spalte L in die Spalte K.</t>
    </r>
  </si>
  <si>
    <r>
      <t xml:space="preserve">Studieren Sie die untenabgebildete Tabelle genau und berechnen Sie die farbigen Zellen in der Lohnabrechnung </t>
    </r>
    <r>
      <rPr>
        <b/>
        <i/>
        <sz val="12"/>
        <color rgb="FFFF0000"/>
        <rFont val="Calibri"/>
        <family val="2"/>
        <scheme val="minor"/>
      </rPr>
      <t>für den Monat Oktober</t>
    </r>
    <r>
      <rPr>
        <i/>
        <sz val="12"/>
        <rFont val="Calibri"/>
        <family val="2"/>
        <scheme val="minor"/>
      </rPr>
      <t xml:space="preserve"> auf Grund der vorhandenen Angaben zur Person.</t>
    </r>
  </si>
  <si>
    <t>Ergänzen Sie die Liste mit einer weiteren Spalte, rechts von den übrigen bestehenden Spalten. Die neue Spalte hat die Überschrift Lagerwert und soll ins bestehende Layout integriert werden.</t>
  </si>
  <si>
    <t>Berechnen Sie in der neuen Spalte den Lagerwert der aufgeführten Flaschen aus der Anzahl der Flaschen und dem Einzelpreis.</t>
  </si>
  <si>
    <t>OLIVENÖLERNTE 2023</t>
  </si>
  <si>
    <t>Ursprungs-Land</t>
  </si>
  <si>
    <t>Produzent</t>
  </si>
  <si>
    <t>Appellation</t>
  </si>
  <si>
    <t>Zusatz</t>
  </si>
  <si>
    <t>Ernte</t>
  </si>
  <si>
    <t>Grösse</t>
  </si>
  <si>
    <t>Anzahl Flaschen</t>
  </si>
  <si>
    <t>Einzelpreis pro Flasche</t>
  </si>
  <si>
    <t>Italien 2022</t>
  </si>
  <si>
    <t>Spanien</t>
  </si>
  <si>
    <t>Librandi SpA</t>
  </si>
  <si>
    <t xml:space="preserve">Extra Virgin Olive Oil </t>
  </si>
  <si>
    <t xml:space="preserve">LIBRANDI </t>
  </si>
  <si>
    <t>50 cl</t>
  </si>
  <si>
    <t>Italien</t>
  </si>
  <si>
    <t>Le Masciare</t>
  </si>
  <si>
    <t xml:space="preserve">Olio extra vergine </t>
  </si>
  <si>
    <t>San Comaio</t>
  </si>
  <si>
    <t>oliva Frantolio Acri Gusto: Vigoroso Latta</t>
  </si>
  <si>
    <t>Az. Agr. Mangano</t>
  </si>
  <si>
    <t>Oliva Biologico</t>
  </si>
  <si>
    <t>75 cl</t>
  </si>
  <si>
    <t xml:space="preserve">Minos </t>
  </si>
  <si>
    <t>Natives Olivenöl Extra Gran Fruttato</t>
  </si>
  <si>
    <t>Extra Gran Fruttato</t>
  </si>
  <si>
    <t>MANCINELLI STEFANO</t>
  </si>
  <si>
    <t>Oliva Posta Locone Lattina</t>
  </si>
  <si>
    <t xml:space="preserve">Extravirgin Olive Oil </t>
  </si>
  <si>
    <t>STEFANO MANCINELLI</t>
  </si>
  <si>
    <t>Poggio Antico</t>
  </si>
  <si>
    <t xml:space="preserve">DOP/b da agronomia biologica </t>
  </si>
  <si>
    <t>30 cl</t>
  </si>
  <si>
    <t>Ferrara</t>
  </si>
  <si>
    <t>Oliva Fontana Rosa</t>
  </si>
  <si>
    <t>oliva Marinese EVO BIO Latta</t>
  </si>
  <si>
    <t>Oliva Casaliva</t>
  </si>
  <si>
    <t>25 cl</t>
  </si>
  <si>
    <t xml:space="preserve">oliva biologico Zenia confezione regalo </t>
  </si>
  <si>
    <t xml:space="preserve">Olio di Oliva extravergine </t>
  </si>
  <si>
    <t>Az. Agr. Forcella</t>
  </si>
  <si>
    <t>Giacomo Montresor</t>
  </si>
  <si>
    <t xml:space="preserve">Fattoria di Cavalcaselle Extra Virgin Olive Oil </t>
  </si>
  <si>
    <t xml:space="preserve">STEFANO MANCINELLI </t>
  </si>
  <si>
    <t>Griechenland</t>
  </si>
  <si>
    <t>Conte Ferdinando Guicciardini</t>
  </si>
  <si>
    <t>CFG</t>
  </si>
  <si>
    <t>Conte De Cesare</t>
  </si>
  <si>
    <t xml:space="preserve">Olio  d'Oliva DOP/b da agronomia biologica </t>
  </si>
  <si>
    <t xml:space="preserve">Bertolli </t>
  </si>
  <si>
    <t>extra vierge</t>
  </si>
  <si>
    <t>Oliva Posta Locone</t>
  </si>
  <si>
    <t xml:space="preserve">Extra Virgin Olive Oil "Laudemio" </t>
  </si>
  <si>
    <t>oliva Marinese EVO BIO</t>
  </si>
  <si>
    <t xml:space="preserve">Gaea </t>
  </si>
  <si>
    <t>Natives Olivenöl Extra</t>
  </si>
  <si>
    <t>Extra</t>
  </si>
  <si>
    <t>Felsina</t>
  </si>
  <si>
    <t xml:space="preserve">Pendolino Olio secondo Veronelli </t>
  </si>
  <si>
    <t xml:space="preserve">Mani </t>
  </si>
  <si>
    <t>Olivenöl nativ extra</t>
  </si>
  <si>
    <t>Antonino Mennella</t>
  </si>
  <si>
    <t xml:space="preserve">extra vergine d'oliva </t>
  </si>
  <si>
    <t xml:space="preserve"> d'oliva </t>
  </si>
  <si>
    <t>oliva biologico Zenia lattina</t>
  </si>
  <si>
    <t>Tenuta di Ghizzano</t>
  </si>
  <si>
    <t xml:space="preserve">Olio Extravergine di Oliva </t>
  </si>
  <si>
    <t xml:space="preserve">di Oliva </t>
  </si>
  <si>
    <t>Comincioli</t>
  </si>
  <si>
    <t>Oliva Fonte del Moro</t>
  </si>
  <si>
    <t xml:space="preserve">Olio extravergine d'oliva denocciolato Numero Uno </t>
  </si>
  <si>
    <t>N. 1 COMINCIOLI Confezione Regalo</t>
  </si>
  <si>
    <t xml:space="preserve">Carpellese Olio extra vergine d'oliva </t>
  </si>
  <si>
    <t xml:space="preserve">Carpellese Olio  d'oliva </t>
  </si>
  <si>
    <t xml:space="preserve">Leccino Olio extravergine denocciolato </t>
  </si>
  <si>
    <t xml:space="preserve">Leccino denocciolato </t>
  </si>
  <si>
    <t>oliva biologico Zenia</t>
  </si>
  <si>
    <t xml:space="preserve">Iliada </t>
  </si>
  <si>
    <t>Casaliva Olio extravergine denocciolato</t>
  </si>
  <si>
    <t>Casaliva denocciolato</t>
  </si>
  <si>
    <t xml:space="preserve">Primadonna </t>
  </si>
  <si>
    <t xml:space="preserve">Tris Olio extravergine d'oliva denocciolato </t>
  </si>
  <si>
    <t>oliva "Aminda" selezione fruttato delicato lattina</t>
  </si>
  <si>
    <t xml:space="preserve">Raggiolo Olio secondo Veronelli </t>
  </si>
  <si>
    <t>Frantolio Acri</t>
  </si>
  <si>
    <t>oliva "Proverbio" San Comaio lattina</t>
  </si>
  <si>
    <t>Portugal</t>
  </si>
  <si>
    <t xml:space="preserve">Monini </t>
  </si>
  <si>
    <t>Olio extra vergine di oliva Delicato</t>
  </si>
  <si>
    <t>Olio  di oliva Delicato</t>
  </si>
  <si>
    <t>30cl</t>
  </si>
  <si>
    <t xml:space="preserve">Carapelli </t>
  </si>
  <si>
    <t>oliva Ravece EVO BIO</t>
  </si>
  <si>
    <t>Olio Carli</t>
  </si>
  <si>
    <t>Fontodi</t>
  </si>
  <si>
    <t>Il Poggione</t>
  </si>
  <si>
    <t>oliva Frantolio Acri Gusto: Vigoroso</t>
  </si>
  <si>
    <t>oliva Frantolio Acri Gusto: Vellutato Latta</t>
  </si>
  <si>
    <t>San Fabio</t>
  </si>
  <si>
    <t xml:space="preserve">Terre dei Goti monovarietal Oil Raggia </t>
  </si>
  <si>
    <t>Roberto Cordisco</t>
  </si>
  <si>
    <t>oliva Apulio</t>
  </si>
  <si>
    <t xml:space="preserve">oliva biologico Zenia bottiglia confezione regalo </t>
  </si>
  <si>
    <t xml:space="preserve">Berardenga Olio Extra Vergine d'Oliva </t>
  </si>
  <si>
    <t xml:space="preserve">Berardenga Olio  d'Oliva </t>
  </si>
  <si>
    <t>Filippo Berio</t>
  </si>
  <si>
    <t>Oliva Leccino</t>
  </si>
  <si>
    <t>Oliva Monovarietali Intosso</t>
  </si>
  <si>
    <t>Oliva Fontana Rosa Lattina</t>
  </si>
  <si>
    <t>Oliva DOP Aprutino Pescarese</t>
  </si>
  <si>
    <t>oliva Apulio lattina</t>
  </si>
  <si>
    <r>
      <t xml:space="preserve">In der Spalte K geben Sie an, ob das </t>
    </r>
    <r>
      <rPr>
        <b/>
        <sz val="12"/>
        <rFont val="Calibri"/>
        <family val="2"/>
        <scheme val="minor"/>
      </rPr>
      <t>Ursprungsland</t>
    </r>
    <r>
      <rPr>
        <sz val="12"/>
        <rFont val="Calibri"/>
        <family val="2"/>
        <scheme val="minor"/>
      </rPr>
      <t xml:space="preserve"> Italien ist und die </t>
    </r>
    <r>
      <rPr>
        <b/>
        <sz val="12"/>
        <rFont val="Calibri"/>
        <family val="2"/>
        <scheme val="minor"/>
      </rPr>
      <t>Ernte</t>
    </r>
    <r>
      <rPr>
        <sz val="12"/>
        <rFont val="Calibri"/>
        <family val="2"/>
        <scheme val="minor"/>
      </rPr>
      <t xml:space="preserve"> im Jahr 2022 stattgefunden hat. In diesem Fall muss OK eingetragen werden, sonst bleibt die Zelle leer. Arbeiten Sie mit der passenden Funktion.</t>
    </r>
  </si>
  <si>
    <t xml:space="preserve"> Bezirke im Kanton Aargau</t>
  </si>
  <si>
    <t>Name der Gemeinde</t>
  </si>
  <si>
    <t>Status</t>
  </si>
  <si>
    <t>Bezirk</t>
  </si>
  <si>
    <t>Einwohner 1980</t>
  </si>
  <si>
    <t>Einwohner 1990</t>
  </si>
  <si>
    <t>Einwohner 2000</t>
  </si>
  <si>
    <t xml:space="preserve">Einwohner 2010 </t>
  </si>
  <si>
    <t>Einwohner 2018</t>
  </si>
  <si>
    <t>Aarau (inkl. Rohr)</t>
  </si>
  <si>
    <t>Stadt</t>
  </si>
  <si>
    <t>Bezirk Aarau</t>
  </si>
  <si>
    <t>Aarburg</t>
  </si>
  <si>
    <t>Bezirk Zofingen</t>
  </si>
  <si>
    <t>Abtwil</t>
  </si>
  <si>
    <t>Gemeinde</t>
  </si>
  <si>
    <t>Bezirk Muri</t>
  </si>
  <si>
    <t>Ammerswil</t>
  </si>
  <si>
    <t>Bezirk Lenzburg</t>
  </si>
  <si>
    <t>Aristau</t>
  </si>
  <si>
    <t>Arni (AG)</t>
  </si>
  <si>
    <t>Bezirk Bremgarten</t>
  </si>
  <si>
    <t>Attelwil</t>
  </si>
  <si>
    <t>Auenstein</t>
  </si>
  <si>
    <t>Bezirk Brugg</t>
  </si>
  <si>
    <t>Auw</t>
  </si>
  <si>
    <t>Baden</t>
  </si>
  <si>
    <t>Bezirk Baden</t>
  </si>
  <si>
    <t>Bad Zurzach</t>
  </si>
  <si>
    <t>Bezirk Zurzach</t>
  </si>
  <si>
    <t>Baldingen</t>
  </si>
  <si>
    <t>Beinwil am See</t>
  </si>
  <si>
    <t>Bezirk Kulm</t>
  </si>
  <si>
    <t>Beinwil (Freiamt)</t>
  </si>
  <si>
    <t>Bellikon</t>
  </si>
  <si>
    <t>Bergdietikon</t>
  </si>
  <si>
    <t>Berikon</t>
  </si>
  <si>
    <t>Besenbüren</t>
  </si>
  <si>
    <t>Bettwil</t>
  </si>
  <si>
    <t>Biberstein</t>
  </si>
  <si>
    <t>Birmenstorf (AG)</t>
  </si>
  <si>
    <t>Birr</t>
  </si>
  <si>
    <t>Birrhard</t>
  </si>
  <si>
    <t>Birrwil</t>
  </si>
  <si>
    <t>Böbikon</t>
  </si>
  <si>
    <t>Boniswil</t>
  </si>
  <si>
    <t>Boswil</t>
  </si>
  <si>
    <t>Bottenwil</t>
  </si>
  <si>
    <t>Böttstein</t>
  </si>
  <si>
    <t>Bözberg</t>
  </si>
  <si>
    <t>Bözen</t>
  </si>
  <si>
    <t>Bremgarten (AG) (inkl. Hermetschwil)</t>
  </si>
  <si>
    <t>Brittnau</t>
  </si>
  <si>
    <t>Brugg (inkl. Umiken)</t>
  </si>
  <si>
    <t>Brunegg</t>
  </si>
  <si>
    <t>Buchs (AG)</t>
  </si>
  <si>
    <t>Bünzen</t>
  </si>
  <si>
    <t>Burg (AG)</t>
  </si>
  <si>
    <t>Büttikon</t>
  </si>
  <si>
    <t>Buttwil</t>
  </si>
  <si>
    <t>Densbüren</t>
  </si>
  <si>
    <t>Dietwil</t>
  </si>
  <si>
    <t>Dintikon</t>
  </si>
  <si>
    <t>Dottikon</t>
  </si>
  <si>
    <t>Döttingen</t>
  </si>
  <si>
    <t>Dürrenäsch</t>
  </si>
  <si>
    <t>Effingen</t>
  </si>
  <si>
    <t>Eggenwil</t>
  </si>
  <si>
    <t>Egliswil</t>
  </si>
  <si>
    <t>Ehrendingen</t>
  </si>
  <si>
    <t>Eiken</t>
  </si>
  <si>
    <t>Bezirk Laufenburg</t>
  </si>
  <si>
    <t>Elfingen</t>
  </si>
  <si>
    <t>Endingen</t>
  </si>
  <si>
    <t>Ennetbaden</t>
  </si>
  <si>
    <t>Erlinsbach (AG)</t>
  </si>
  <si>
    <t>Fahrwangen</t>
  </si>
  <si>
    <t>Fischbach-Göslikon</t>
  </si>
  <si>
    <t>Fisibach</t>
  </si>
  <si>
    <t>Fislisbach</t>
  </si>
  <si>
    <t>Freienwil</t>
  </si>
  <si>
    <t>Frick</t>
  </si>
  <si>
    <t>Full-Reuenthal</t>
  </si>
  <si>
    <t>Gansingen</t>
  </si>
  <si>
    <t>Gebenstorf</t>
  </si>
  <si>
    <t>Geltwil</t>
  </si>
  <si>
    <t>Gipf-Oberfrick</t>
  </si>
  <si>
    <t>Gontenschwil</t>
  </si>
  <si>
    <t>Gränichen</t>
  </si>
  <si>
    <t>Habsburg</t>
  </si>
  <si>
    <t>Hägglingen</t>
  </si>
  <si>
    <t>Hallwil</t>
  </si>
  <si>
    <t>Hausen (AG)</t>
  </si>
  <si>
    <t>Hellikon</t>
  </si>
  <si>
    <t>Bezirk Rheinfelden</t>
  </si>
  <si>
    <t>Hendschiken</t>
  </si>
  <si>
    <t>Herznach</t>
  </si>
  <si>
    <t>Hirschthal</t>
  </si>
  <si>
    <t>Holderbank (AG)</t>
  </si>
  <si>
    <t>Holziken</t>
  </si>
  <si>
    <t>Hornussen</t>
  </si>
  <si>
    <t>Hunzenschwil</t>
  </si>
  <si>
    <t>Islisberg</t>
  </si>
  <si>
    <t>Jonen</t>
  </si>
  <si>
    <t>Kaiseraugst</t>
  </si>
  <si>
    <t>Kaiserstuhl</t>
  </si>
  <si>
    <t>Kaisten</t>
  </si>
  <si>
    <t>Kallern</t>
  </si>
  <si>
    <t>Killwangen</t>
  </si>
  <si>
    <t>Kirchleerau</t>
  </si>
  <si>
    <t>Klingnau</t>
  </si>
  <si>
    <t>Koblenz</t>
  </si>
  <si>
    <t>Kölliken</t>
  </si>
  <si>
    <t>Künten</t>
  </si>
  <si>
    <t>Küttigen</t>
  </si>
  <si>
    <t>Laufenburg (inkl. Sulz)</t>
  </si>
  <si>
    <t>Leibstadt</t>
  </si>
  <si>
    <t>Leimbach (AG)</t>
  </si>
  <si>
    <t>Lengnau (AG)</t>
  </si>
  <si>
    <t>Lenzburg</t>
  </si>
  <si>
    <t>Leuggern</t>
  </si>
  <si>
    <t>Leutwil</t>
  </si>
  <si>
    <t>Lupfig</t>
  </si>
  <si>
    <t>Magden</t>
  </si>
  <si>
    <t>Mägenwil</t>
  </si>
  <si>
    <t>Mandach</t>
  </si>
  <si>
    <t>Meisterschwanden</t>
  </si>
  <si>
    <t>Mellikon</t>
  </si>
  <si>
    <t>Mellingen</t>
  </si>
  <si>
    <t>Menziken</t>
  </si>
  <si>
    <t>Merenschwand (inkl. Benzenschwil)</t>
  </si>
  <si>
    <t>Mettauertal (inkl. Wil (AG))</t>
  </si>
  <si>
    <t>Möhlin</t>
  </si>
  <si>
    <t>Mönthal</t>
  </si>
  <si>
    <t>Moosleerau</t>
  </si>
  <si>
    <t>Möriken-Wildegg</t>
  </si>
  <si>
    <t>Muhen</t>
  </si>
  <si>
    <t>Mühlau</t>
  </si>
  <si>
    <t>Mülligen</t>
  </si>
  <si>
    <t>Mumpf</t>
  </si>
  <si>
    <t>Münchwilen (AG)</t>
  </si>
  <si>
    <t>Murgenthal</t>
  </si>
  <si>
    <t>Muri (AG)</t>
  </si>
  <si>
    <t>Neuenhof</t>
  </si>
  <si>
    <t>Niederlenz</t>
  </si>
  <si>
    <t>Niederrohrdorf</t>
  </si>
  <si>
    <t>Niederwil (AG)</t>
  </si>
  <si>
    <t>Oberentfelden</t>
  </si>
  <si>
    <t>Oberhof</t>
  </si>
  <si>
    <t>Oberkulm</t>
  </si>
  <si>
    <t>Oberlunkhofen</t>
  </si>
  <si>
    <t>Obermumpf</t>
  </si>
  <si>
    <t>Oberrohrdorf</t>
  </si>
  <si>
    <t>Oberrüti</t>
  </si>
  <si>
    <t>Obersiggenthal</t>
  </si>
  <si>
    <t>Oberwil-Lieli</t>
  </si>
  <si>
    <t>Oeschgen</t>
  </si>
  <si>
    <t>Oftringen</t>
  </si>
  <si>
    <t>Olsberg</t>
  </si>
  <si>
    <t>Othmarsingen</t>
  </si>
  <si>
    <t>Reinach (AG)</t>
  </si>
  <si>
    <t>Reitnau</t>
  </si>
  <si>
    <t>Rekingen (AG)</t>
  </si>
  <si>
    <t>Remetschwil</t>
  </si>
  <si>
    <t>Remigen</t>
  </si>
  <si>
    <t>Rheinfelden</t>
  </si>
  <si>
    <t>Rietheim</t>
  </si>
  <si>
    <t>Riniken</t>
  </si>
  <si>
    <t>Rothrist</t>
  </si>
  <si>
    <t>Rottenschwil</t>
  </si>
  <si>
    <t>Rudolfstetten-Friedlisberg</t>
  </si>
  <si>
    <t>Rüfenach</t>
  </si>
  <si>
    <t>Rümikon</t>
  </si>
  <si>
    <t>Rupperswil</t>
  </si>
  <si>
    <t>Safenwil</t>
  </si>
  <si>
    <t>Sarmenstorf</t>
  </si>
  <si>
    <t>Schafisheim</t>
  </si>
  <si>
    <t>Scherz</t>
  </si>
  <si>
    <t>Schinznach</t>
  </si>
  <si>
    <t>Schinznach-Bad</t>
  </si>
  <si>
    <t>Schlossrued</t>
  </si>
  <si>
    <t>Schmiedrued</t>
  </si>
  <si>
    <t>Schneisingen</t>
  </si>
  <si>
    <t>Schöftland</t>
  </si>
  <si>
    <t>Schupfart</t>
  </si>
  <si>
    <t>Schwaderloch</t>
  </si>
  <si>
    <t>Seengen</t>
  </si>
  <si>
    <t>Seon</t>
  </si>
  <si>
    <t>Siglistorf</t>
  </si>
  <si>
    <t>Sins</t>
  </si>
  <si>
    <t>Sisseln</t>
  </si>
  <si>
    <t>Spreitenbach</t>
  </si>
  <si>
    <t>Staffelbach</t>
  </si>
  <si>
    <t>Staufen</t>
  </si>
  <si>
    <t>Stein (AG)</t>
  </si>
  <si>
    <t>Stetten (AG)</t>
  </si>
  <si>
    <t>Strengelbach</t>
  </si>
  <si>
    <t>Suhr</t>
  </si>
  <si>
    <t>Tägerig</t>
  </si>
  <si>
    <t>Tegerfelden</t>
  </si>
  <si>
    <t>Teufenthal (AG)</t>
  </si>
  <si>
    <t>Thalheim (AG)</t>
  </si>
  <si>
    <t>Turgi</t>
  </si>
  <si>
    <t>Ueken</t>
  </si>
  <si>
    <t>Uerkheim</t>
  </si>
  <si>
    <t>Uezwil</t>
  </si>
  <si>
    <t>Unterentfelden</t>
  </si>
  <si>
    <t>Unterkulm</t>
  </si>
  <si>
    <t>Unterlunkhofen</t>
  </si>
  <si>
    <t>Untersiggenthal</t>
  </si>
  <si>
    <t>Veltheim (AG)</t>
  </si>
  <si>
    <t>Villigen</t>
  </si>
  <si>
    <t>Villmergen</t>
  </si>
  <si>
    <t>Villnachern</t>
  </si>
  <si>
    <t>Vordemwald</t>
  </si>
  <si>
    <t>Wallbach</t>
  </si>
  <si>
    <t>Waltenschwil</t>
  </si>
  <si>
    <t>Wegenstetten</t>
  </si>
  <si>
    <t>Wettingen</t>
  </si>
  <si>
    <t>Widen</t>
  </si>
  <si>
    <t>Wiliberg</t>
  </si>
  <si>
    <t>Windisch</t>
  </si>
  <si>
    <t>Wislikofen</t>
  </si>
  <si>
    <t>Wittnau</t>
  </si>
  <si>
    <t>Wohlen (AG)</t>
  </si>
  <si>
    <t>Wohlenschwil</t>
  </si>
  <si>
    <t>Wölflinswil</t>
  </si>
  <si>
    <t>Würenlingen</t>
  </si>
  <si>
    <t>Würenlos</t>
  </si>
  <si>
    <t>Zeihen</t>
  </si>
  <si>
    <t>Zeiningen</t>
  </si>
  <si>
    <t>Zetzwil</t>
  </si>
  <si>
    <t>Zofingen (inkl. Mühlethal)</t>
  </si>
  <si>
    <t>Zufikon</t>
  </si>
  <si>
    <t>Zuzgen</t>
  </si>
  <si>
    <r>
      <t xml:space="preserve">Berechnen Sie die Lohnabzüge in den Zellen </t>
    </r>
    <r>
      <rPr>
        <b/>
        <sz val="12"/>
        <rFont val="Calibri"/>
        <family val="2"/>
        <scheme val="minor"/>
      </rPr>
      <t>F19 bis F24</t>
    </r>
    <r>
      <rPr>
        <sz val="12"/>
        <rFont val="Calibri"/>
        <family val="2"/>
        <scheme val="minor"/>
      </rPr>
      <t xml:space="preserve"> (mit einer nach unten kopierbaren Formel) in den blauen Zellen. Arbeiten Sie mit Zellbezügen!</t>
    </r>
  </si>
  <si>
    <t>Quelle: WINGS Grundoperationen</t>
  </si>
  <si>
    <t>Sporthotel Schneehaus</t>
  </si>
  <si>
    <t>Rechnung</t>
  </si>
  <si>
    <t>Herr</t>
  </si>
  <si>
    <t>Peter Meier</t>
  </si>
  <si>
    <t>Waldstrasse 100</t>
  </si>
  <si>
    <t>8000 Zürich</t>
  </si>
  <si>
    <t>Ankunft:</t>
  </si>
  <si>
    <t>Abreise:</t>
  </si>
  <si>
    <t>Menge</t>
  </si>
  <si>
    <t>Einzelzimmer pro Person</t>
  </si>
  <si>
    <t>Konsummation im Restaurant</t>
  </si>
  <si>
    <t>Wellnesseintritte</t>
  </si>
  <si>
    <t>ZWISCHENSUMME</t>
  </si>
  <si>
    <t>Frühbucherrabatt</t>
  </si>
  <si>
    <t>Mwst.</t>
  </si>
  <si>
    <t>Vielen Dank für Ihren Aufenthalt!</t>
  </si>
  <si>
    <t>Total</t>
  </si>
  <si>
    <r>
      <t xml:space="preserve">Berechnen Sie die farbigen Zellen </t>
    </r>
    <r>
      <rPr>
        <b/>
        <sz val="12"/>
        <rFont val="Calibri"/>
        <family val="2"/>
        <scheme val="minor"/>
      </rPr>
      <t>G26</t>
    </r>
    <r>
      <rPr>
        <sz val="12"/>
        <rFont val="Calibri"/>
        <family val="2"/>
        <scheme val="minor"/>
      </rPr>
      <t xml:space="preserve">, </t>
    </r>
    <r>
      <rPr>
        <b/>
        <sz val="12"/>
        <rFont val="Calibri"/>
        <family val="2"/>
        <scheme val="minor"/>
      </rPr>
      <t>I26</t>
    </r>
    <r>
      <rPr>
        <sz val="12"/>
        <rFont val="Calibri"/>
        <family val="2"/>
        <scheme val="minor"/>
      </rPr>
      <t xml:space="preserve"> und </t>
    </r>
    <r>
      <rPr>
        <b/>
        <sz val="12"/>
        <rFont val="Calibri"/>
        <family val="2"/>
        <scheme val="minor"/>
      </rPr>
      <t>I28</t>
    </r>
    <r>
      <rPr>
        <sz val="12"/>
        <rFont val="Calibri"/>
        <family val="2"/>
        <scheme val="minor"/>
      </rPr>
      <t xml:space="preserve"> mit Hilfe der vorhandenen Angaben (Ankunftsdatum, Abreisedatum, Einzelpreis, …) mit direktem Zellbezug.</t>
    </r>
  </si>
  <si>
    <t>Füllen Sie alle blauen und gelben Zellen mit Berechnungen aus!</t>
  </si>
  <si>
    <r>
      <t>Sie erstellen die Rechnung heute (Funktion einsetzen) – Zelle</t>
    </r>
    <r>
      <rPr>
        <b/>
        <sz val="12"/>
        <rFont val="Calibri"/>
        <family val="2"/>
        <scheme val="minor"/>
      </rPr>
      <t xml:space="preserve"> E14</t>
    </r>
  </si>
  <si>
    <t>BMI Body-Mass-Index</t>
  </si>
  <si>
    <t>BMI-Wert</t>
  </si>
  <si>
    <t>Bewertung</t>
  </si>
  <si>
    <t>unter 18.5</t>
  </si>
  <si>
    <t>Untergewicht</t>
  </si>
  <si>
    <t>18.5 bis 25</t>
  </si>
  <si>
    <t>Normalgewicht</t>
  </si>
  <si>
    <t>über 25</t>
  </si>
  <si>
    <t>Übergewicht</t>
  </si>
  <si>
    <t>Alter</t>
  </si>
  <si>
    <t>volljährig?</t>
  </si>
  <si>
    <t>Gewicht in kg</t>
  </si>
  <si>
    <t>Grösse in m</t>
  </si>
  <si>
    <t>BMI</t>
  </si>
  <si>
    <t>Homberger</t>
  </si>
  <si>
    <t>Julia</t>
  </si>
  <si>
    <t>Pfeiffer</t>
  </si>
  <si>
    <t>Frederic</t>
  </si>
  <si>
    <t>Meyer</t>
  </si>
  <si>
    <t>Cornelia</t>
  </si>
  <si>
    <t>Vollenweider</t>
  </si>
  <si>
    <t>Regula</t>
  </si>
  <si>
    <t>Morger</t>
  </si>
  <si>
    <t>Markus</t>
  </si>
  <si>
    <t>Bodmer</t>
  </si>
  <si>
    <t>Fredy</t>
  </si>
  <si>
    <t>Schär-Aeppli</t>
  </si>
  <si>
    <t>Ursula</t>
  </si>
  <si>
    <t>Mäder</t>
  </si>
  <si>
    <t>Vreni</t>
  </si>
  <si>
    <t>Braun</t>
  </si>
  <si>
    <t>Mary</t>
  </si>
  <si>
    <t>Briefer</t>
  </si>
  <si>
    <t>Robert</t>
  </si>
  <si>
    <t>Brunner</t>
  </si>
  <si>
    <t>Herbert</t>
  </si>
  <si>
    <t>Hans</t>
  </si>
  <si>
    <t>Amrein</t>
  </si>
  <si>
    <t>Samuel</t>
  </si>
  <si>
    <t>Hauser</t>
  </si>
  <si>
    <t>Franz</t>
  </si>
  <si>
    <r>
      <t xml:space="preserve">Formatieren Sie die Werte in der Spalte </t>
    </r>
    <r>
      <rPr>
        <b/>
        <sz val="12"/>
        <rFont val="Calibri"/>
        <family val="2"/>
        <scheme val="minor"/>
      </rPr>
      <t>Alter</t>
    </r>
    <r>
      <rPr>
        <sz val="12"/>
        <rFont val="Calibri"/>
        <family val="2"/>
        <scheme val="minor"/>
      </rPr>
      <t xml:space="preserve"> so:   25 Jahre</t>
    </r>
  </si>
  <si>
    <r>
      <t>Wenn eine Person volljährig (18 oder älter) ist, muss in der Spalte</t>
    </r>
    <r>
      <rPr>
        <b/>
        <sz val="12"/>
        <rFont val="Calibri"/>
        <family val="2"/>
        <scheme val="minor"/>
      </rPr>
      <t xml:space="preserve"> F</t>
    </r>
    <r>
      <rPr>
        <sz val="12"/>
        <rFont val="Calibri"/>
        <family val="2"/>
        <scheme val="minor"/>
      </rPr>
      <t xml:space="preserve"> automatisch ein </t>
    </r>
    <r>
      <rPr>
        <b/>
        <sz val="12"/>
        <rFont val="Calibri"/>
        <family val="2"/>
        <scheme val="minor"/>
      </rPr>
      <t>Ja</t>
    </r>
    <r>
      <rPr>
        <sz val="12"/>
        <rFont val="Calibri"/>
        <family val="2"/>
        <scheme val="minor"/>
      </rPr>
      <t xml:space="preserve"> eingetragen werden. Sonst bleibt die Zelle</t>
    </r>
    <r>
      <rPr>
        <b/>
        <sz val="12"/>
        <rFont val="Calibri"/>
        <family val="2"/>
        <scheme val="minor"/>
      </rPr>
      <t xml:space="preserve"> leer.</t>
    </r>
  </si>
  <si>
    <t>Berechnen Sie die Werte in den hellblauen Zellen (Spalte L) mit einer kopierbaren Funktion.</t>
  </si>
  <si>
    <t>Füllen Sie die orange Tabelle mit einer kopierbaren Funktion aus.</t>
  </si>
  <si>
    <t>Quelle: WINGS Rechnen im Büroalltag</t>
  </si>
  <si>
    <t>Rabattliste (ohne Hilfsspalten)</t>
  </si>
  <si>
    <t>Kontoauszug März</t>
  </si>
  <si>
    <t>Kunde</t>
  </si>
  <si>
    <t>Katalogpreis</t>
  </si>
  <si>
    <t>Rabatt</t>
  </si>
  <si>
    <t>Ausverkaufsrabatt</t>
  </si>
  <si>
    <t>Zahlung</t>
  </si>
  <si>
    <t>Datum</t>
  </si>
  <si>
    <t>Eingang</t>
  </si>
  <si>
    <t>Ausgang</t>
  </si>
  <si>
    <t>Saldo</t>
  </si>
  <si>
    <t>Pleuer GmbH</t>
  </si>
  <si>
    <t>Syntetix</t>
  </si>
  <si>
    <t>Zutraut und Co.</t>
  </si>
  <si>
    <t>Treuhand Moldero</t>
  </si>
  <si>
    <t>Julser AG</t>
  </si>
  <si>
    <t>Gebr. Oberholzer</t>
  </si>
  <si>
    <t>Metzgerei Kuhn</t>
  </si>
  <si>
    <t>Weinhandlung Schmidt</t>
  </si>
  <si>
    <t>Chlopfer AG</t>
  </si>
  <si>
    <t>Stückpreis</t>
  </si>
  <si>
    <t>Präsenzzeit Leiter</t>
  </si>
  <si>
    <t>Stundenansatz</t>
  </si>
  <si>
    <t>Name des Leiters</t>
  </si>
  <si>
    <t>Tageseinsatz</t>
  </si>
  <si>
    <t>Präsenzzeiten</t>
  </si>
  <si>
    <t>pro Leiter</t>
  </si>
  <si>
    <t>Lohn pro Leiter</t>
  </si>
  <si>
    <t>Notfallzahlen</t>
  </si>
  <si>
    <t>Hofer</t>
  </si>
  <si>
    <t>Nidegger</t>
  </si>
  <si>
    <t>König</t>
  </si>
  <si>
    <t>Präsenzzeit total</t>
  </si>
  <si>
    <t>Berechnen Sie die Werte in den gelben Zellen (Spalte G). Hinweis: Sowohl Rabatt als auch Ausverkaufsrabatt werden vom Katalogpreis abgezogen.</t>
  </si>
  <si>
    <r>
      <t xml:space="preserve">Berechnen Sie den </t>
    </r>
    <r>
      <rPr>
        <b/>
        <sz val="12"/>
        <rFont val="Calibri"/>
        <family val="2"/>
        <scheme val="minor"/>
      </rPr>
      <t xml:space="preserve">Lohn pro Leiter </t>
    </r>
    <r>
      <rPr>
        <sz val="12"/>
        <rFont val="Calibri"/>
        <family val="2"/>
        <scheme val="minor"/>
      </rPr>
      <t xml:space="preserve">mit dem Stundenansatz in der gelben Zelle </t>
    </r>
    <r>
      <rPr>
        <b/>
        <sz val="12"/>
        <rFont val="Calibri"/>
        <family val="2"/>
        <scheme val="minor"/>
      </rPr>
      <t>H11.</t>
    </r>
  </si>
  <si>
    <t>Richten Sie dieses Tabellenblatt so ein, dass beim Scrollen die Zeilen 1 bis und mit 10 sichtbar bleiben.</t>
  </si>
  <si>
    <t>Quelle: WINGS Diagramme und Funktionen</t>
  </si>
  <si>
    <t>Kunden-Nr</t>
  </si>
  <si>
    <t>Kunde /Jahr</t>
  </si>
  <si>
    <t>Newsletter</t>
  </si>
  <si>
    <t>Sprache</t>
  </si>
  <si>
    <t>Anmietkontinent</t>
  </si>
  <si>
    <t>Fahrzeug</t>
  </si>
  <si>
    <t>Mietdauer</t>
  </si>
  <si>
    <t>Fahrzeuggruppe</t>
  </si>
  <si>
    <t xml:space="preserve">ja </t>
  </si>
  <si>
    <t>E</t>
  </si>
  <si>
    <t>Dominik</t>
  </si>
  <si>
    <t>Theissen</t>
  </si>
  <si>
    <t>Asien</t>
  </si>
  <si>
    <t>Peugeot 207 Swiss Edition</t>
  </si>
  <si>
    <t>nein</t>
  </si>
  <si>
    <t>D</t>
  </si>
  <si>
    <t>Dieter</t>
  </si>
  <si>
    <t>Gerste</t>
  </si>
  <si>
    <t>Mini Cooper</t>
  </si>
  <si>
    <t>Vanessa</t>
  </si>
  <si>
    <t>Feierabend</t>
  </si>
  <si>
    <t>Nordamerika</t>
  </si>
  <si>
    <t>Fiat 500 Turbo Abarth</t>
  </si>
  <si>
    <t>Melanie</t>
  </si>
  <si>
    <t>Schwarz</t>
  </si>
  <si>
    <t>Morgan Plus 4 Swiss Pack</t>
  </si>
  <si>
    <t>Luca</t>
  </si>
  <si>
    <t>Herz</t>
  </si>
  <si>
    <t>Südamerika</t>
  </si>
  <si>
    <t>Angelika</t>
  </si>
  <si>
    <t>Dresner</t>
  </si>
  <si>
    <t>McLaren 765 LT Coupé</t>
  </si>
  <si>
    <t>Karolin</t>
  </si>
  <si>
    <t>Theiss</t>
  </si>
  <si>
    <t>Marko</t>
  </si>
  <si>
    <t>Fenstermacher</t>
  </si>
  <si>
    <t>Mega Mega Truck</t>
  </si>
  <si>
    <t>Katja</t>
  </si>
  <si>
    <t>Mueller</t>
  </si>
  <si>
    <t>Jürgen</t>
  </si>
  <si>
    <t>Aachen</t>
  </si>
  <si>
    <t>Afrika</t>
  </si>
  <si>
    <t>Datsun Sports 1600 Roadster</t>
  </si>
  <si>
    <t>Klaudia</t>
  </si>
  <si>
    <t>Schreiner</t>
  </si>
  <si>
    <t>Doreen</t>
  </si>
  <si>
    <t>Decker</t>
  </si>
  <si>
    <t>Europa</t>
  </si>
  <si>
    <t>Seiler</t>
  </si>
  <si>
    <t>Kevin</t>
  </si>
  <si>
    <t>Ritter</t>
  </si>
  <si>
    <t>David</t>
  </si>
  <si>
    <t>Neumann</t>
  </si>
  <si>
    <t>Jeep Renegade</t>
  </si>
  <si>
    <t>Zimmermann</t>
  </si>
  <si>
    <t>Frank</t>
  </si>
  <si>
    <t>Jessica</t>
  </si>
  <si>
    <t>Krause</t>
  </si>
  <si>
    <t>Jennifer</t>
  </si>
  <si>
    <t>Eiffel</t>
  </si>
  <si>
    <t>Nicole</t>
  </si>
  <si>
    <t>Barbara</t>
  </si>
  <si>
    <t>Ehrlichmann</t>
  </si>
  <si>
    <t>Maria</t>
  </si>
  <si>
    <t>Schmitz</t>
  </si>
  <si>
    <t>Fuchs</t>
  </si>
  <si>
    <t>Paul</t>
  </si>
  <si>
    <t>Schwartz</t>
  </si>
  <si>
    <t>Opel Vivaro Combi</t>
  </si>
  <si>
    <t>Mario</t>
  </si>
  <si>
    <t>Schmitt</t>
  </si>
  <si>
    <t>Uwe</t>
  </si>
  <si>
    <t>Köhler</t>
  </si>
  <si>
    <t>Matthias</t>
  </si>
  <si>
    <t>Schweitzer</t>
  </si>
  <si>
    <t>Tobias</t>
  </si>
  <si>
    <t>Neudorf</t>
  </si>
  <si>
    <t>Florian</t>
  </si>
  <si>
    <t>Kuefer</t>
  </si>
  <si>
    <t>Wolf</t>
  </si>
  <si>
    <t>Martin</t>
  </si>
  <si>
    <t>Frei</t>
  </si>
  <si>
    <t>Sandra</t>
  </si>
  <si>
    <t>Diederich</t>
  </si>
  <si>
    <t>Janina</t>
  </si>
  <si>
    <t>Lehmann</t>
  </si>
  <si>
    <t>Peter</t>
  </si>
  <si>
    <t>Baumgartner</t>
  </si>
  <si>
    <t>Anne</t>
  </si>
  <si>
    <t>Schuster</t>
  </si>
  <si>
    <t>Walter</t>
  </si>
  <si>
    <t>Juliane</t>
  </si>
  <si>
    <t>Maier</t>
  </si>
  <si>
    <t>Ackermann</t>
  </si>
  <si>
    <t>Glockner</t>
  </si>
  <si>
    <t>Marco</t>
  </si>
  <si>
    <t>Lehrer</t>
  </si>
  <si>
    <t>Daniel</t>
  </si>
  <si>
    <t>Fried</t>
  </si>
  <si>
    <t>Australien</t>
  </si>
  <si>
    <t>Susanne</t>
  </si>
  <si>
    <t>Gruenewald</t>
  </si>
  <si>
    <t>Michael</t>
  </si>
  <si>
    <t>Daecher</t>
  </si>
  <si>
    <t>Laura</t>
  </si>
  <si>
    <t>Thorsten</t>
  </si>
  <si>
    <t>Osterhagen</t>
  </si>
  <si>
    <t>Jaeger</t>
  </si>
  <si>
    <t>Durr</t>
  </si>
  <si>
    <t>Niklas</t>
  </si>
  <si>
    <t>Dresdner</t>
  </si>
  <si>
    <t>Dennis</t>
  </si>
  <si>
    <t>Ackerman</t>
  </si>
  <si>
    <t>Yvonne</t>
  </si>
  <si>
    <t>Frey</t>
  </si>
  <si>
    <t>Michelle</t>
  </si>
  <si>
    <t>Farber</t>
  </si>
  <si>
    <t>Johanna</t>
  </si>
  <si>
    <t>Kortig</t>
  </si>
  <si>
    <t>Katrin</t>
  </si>
  <si>
    <t>Gabriele</t>
  </si>
  <si>
    <t>Möller</t>
  </si>
  <si>
    <t>Sarah</t>
  </si>
  <si>
    <t>Goldschmidt</t>
  </si>
  <si>
    <t>Unger</t>
  </si>
  <si>
    <t>Brandt</t>
  </si>
  <si>
    <t>Jonas</t>
  </si>
  <si>
    <t>Papst</t>
  </si>
  <si>
    <t>Jens</t>
  </si>
  <si>
    <t>Schröder</t>
  </si>
  <si>
    <t>Eric</t>
  </si>
  <si>
    <t>Wechsler</t>
  </si>
  <si>
    <t>Richter</t>
  </si>
  <si>
    <t>Maik</t>
  </si>
  <si>
    <t>Nacht</t>
  </si>
  <si>
    <t>Krüger</t>
  </si>
  <si>
    <t>Bar</t>
  </si>
  <si>
    <t>Sanger</t>
  </si>
  <si>
    <t>Gärtner</t>
  </si>
  <si>
    <t>Egger</t>
  </si>
  <si>
    <t>Andreas</t>
  </si>
  <si>
    <t>Beckenbauer</t>
  </si>
  <si>
    <t>Lucas</t>
  </si>
  <si>
    <t>Klein</t>
  </si>
  <si>
    <t>Marcel</t>
  </si>
  <si>
    <t>Holzman</t>
  </si>
  <si>
    <t>Trommler</t>
  </si>
  <si>
    <t>Mandy</t>
  </si>
  <si>
    <t>Schroder</t>
  </si>
  <si>
    <t>Foerster</t>
  </si>
  <si>
    <t>Saenger</t>
  </si>
  <si>
    <t>Martina</t>
  </si>
  <si>
    <t>Stefan</t>
  </si>
  <si>
    <t>Finkel</t>
  </si>
  <si>
    <t>Sara</t>
  </si>
  <si>
    <t>Gaertner</t>
  </si>
  <si>
    <t>Lena</t>
  </si>
  <si>
    <t>Sebastian</t>
  </si>
  <si>
    <t>Baier</t>
  </si>
  <si>
    <t>Brigitte</t>
  </si>
  <si>
    <t>Fisher</t>
  </si>
  <si>
    <t>Maximilian</t>
  </si>
  <si>
    <t>Fuhrmann</t>
  </si>
  <si>
    <t>René</t>
  </si>
  <si>
    <t>Hertzog</t>
  </si>
  <si>
    <t>Annett</t>
  </si>
  <si>
    <t>Reiniger</t>
  </si>
  <si>
    <t>Ostermann</t>
  </si>
  <si>
    <t>Sabine</t>
  </si>
  <si>
    <t>Gottschalk</t>
  </si>
  <si>
    <t>Wannemaker</t>
  </si>
  <si>
    <t>Neustadt</t>
  </si>
  <si>
    <t>Simone</t>
  </si>
  <si>
    <t>Pfeffer</t>
  </si>
  <si>
    <t>Marina</t>
  </si>
  <si>
    <t>Kaestner</t>
  </si>
  <si>
    <t>Gottlieb</t>
  </si>
  <si>
    <t>Ralf</t>
  </si>
  <si>
    <t>Christian</t>
  </si>
  <si>
    <t>Leonie</t>
  </si>
  <si>
    <t>Freeh</t>
  </si>
  <si>
    <t>Müller</t>
  </si>
  <si>
    <t>Bernd</t>
  </si>
  <si>
    <t>Jager</t>
  </si>
  <si>
    <t>Kuhn</t>
  </si>
  <si>
    <t>Antje</t>
  </si>
  <si>
    <t>Kalb</t>
  </si>
  <si>
    <t>Bach</t>
  </si>
  <si>
    <t>Klug</t>
  </si>
  <si>
    <t>Kohler</t>
  </si>
  <si>
    <t>Tom</t>
  </si>
  <si>
    <t>Hofmann</t>
  </si>
  <si>
    <t>Ute</t>
  </si>
  <si>
    <t>Schmidt</t>
  </si>
  <si>
    <t>Katharina</t>
  </si>
  <si>
    <t>Werner</t>
  </si>
  <si>
    <t>Grunwald</t>
  </si>
  <si>
    <t>Schulze</t>
  </si>
  <si>
    <t>Gloeckner</t>
  </si>
  <si>
    <t>Steve</t>
  </si>
  <si>
    <t>Esther</t>
  </si>
  <si>
    <t>Sebi</t>
  </si>
  <si>
    <t>Thomas</t>
  </si>
  <si>
    <t>Sabrina</t>
  </si>
  <si>
    <t>Udo</t>
  </si>
  <si>
    <t xml:space="preserve">Jürg </t>
  </si>
  <si>
    <t>Lia</t>
  </si>
  <si>
    <t>Lorenz</t>
  </si>
  <si>
    <t>Adrea</t>
  </si>
  <si>
    <t>Angi</t>
  </si>
  <si>
    <t xml:space="preserve">Simon </t>
  </si>
  <si>
    <t>Mike</t>
  </si>
  <si>
    <t>Andy</t>
  </si>
  <si>
    <t>Luc</t>
  </si>
  <si>
    <t>Claudia</t>
  </si>
  <si>
    <t>Margreth</t>
  </si>
  <si>
    <t>Ali</t>
  </si>
  <si>
    <t>Doris</t>
  </si>
  <si>
    <t>Nadja</t>
  </si>
  <si>
    <r>
      <t xml:space="preserve">Alle Zellen in der Spalte </t>
    </r>
    <r>
      <rPr>
        <b/>
        <sz val="12"/>
        <rFont val="Calibri"/>
        <family val="2"/>
        <scheme val="minor"/>
      </rPr>
      <t>Mietdauer</t>
    </r>
    <r>
      <rPr>
        <sz val="12"/>
        <rFont val="Calibri"/>
        <family val="2"/>
        <scheme val="minor"/>
      </rPr>
      <t>, welche mindestens 7 Tage und höchstens 10 Tage betragen, müssen mit einer gelben Füllfarbe versehen werden.</t>
    </r>
  </si>
  <si>
    <r>
      <t xml:space="preserve">Kopieren Sie die Werte aus der ersten Zeile des Tabellenblattes </t>
    </r>
    <r>
      <rPr>
        <b/>
        <i/>
        <sz val="12"/>
        <rFont val="Calibri"/>
        <family val="2"/>
        <scheme val="minor"/>
      </rPr>
      <t>für_Aufgabe_J</t>
    </r>
    <r>
      <rPr>
        <sz val="12"/>
        <rFont val="Calibri"/>
        <family val="2"/>
        <scheme val="minor"/>
      </rPr>
      <t xml:space="preserve"> in geeigneter Weise in die </t>
    </r>
    <r>
      <rPr>
        <b/>
        <sz val="12"/>
        <rFont val="Calibri"/>
        <family val="2"/>
        <scheme val="minor"/>
      </rPr>
      <t>Spalte N</t>
    </r>
    <r>
      <rPr>
        <sz val="12"/>
        <rFont val="Calibri"/>
        <family val="2"/>
        <scheme val="minor"/>
      </rPr>
      <t>.</t>
    </r>
  </si>
  <si>
    <r>
      <rPr>
        <b/>
        <sz val="12"/>
        <rFont val="Calibri"/>
        <family val="2"/>
        <scheme val="minor"/>
      </rPr>
      <t>F11 bis F169:</t>
    </r>
    <r>
      <rPr>
        <sz val="12"/>
        <rFont val="Calibri"/>
        <family val="2"/>
        <scheme val="minor"/>
      </rPr>
      <t xml:space="preserve"> Wenn in der Spalte </t>
    </r>
    <r>
      <rPr>
        <b/>
        <sz val="12"/>
        <rFont val="Calibri"/>
        <family val="2"/>
        <scheme val="minor"/>
      </rPr>
      <t>Sprache</t>
    </r>
    <r>
      <rPr>
        <sz val="12"/>
        <rFont val="Calibri"/>
        <family val="2"/>
        <scheme val="minor"/>
      </rPr>
      <t xml:space="preserve"> D notiert ist, soll diese Zelle automatisch orange eingefärbt werden.</t>
    </r>
  </si>
  <si>
    <t>C</t>
  </si>
  <si>
    <t>A</t>
  </si>
  <si>
    <t>B</t>
  </si>
  <si>
    <t>Anmietung am</t>
  </si>
  <si>
    <t>Rückgabe am</t>
  </si>
  <si>
    <r>
      <t xml:space="preserve">Berechnen Sie direkt in der gelben Zelle rechts, wie viele Fahrzeuge in </t>
    </r>
    <r>
      <rPr>
        <b/>
        <sz val="12"/>
        <rFont val="Calibri"/>
        <family val="2"/>
        <scheme val="minor"/>
      </rPr>
      <t>Nordamerika</t>
    </r>
    <r>
      <rPr>
        <sz val="12"/>
        <rFont val="Calibri"/>
        <family val="2"/>
        <scheme val="minor"/>
      </rPr>
      <t xml:space="preserve"> angemietet werden.</t>
    </r>
  </si>
  <si>
    <t>Notfallzahlen: Falls Sie die erste Aufgabe nicht lösen konten kopieren Sie für die zweite Aufgabe die Notfallzahlen in die Spalte K.</t>
  </si>
  <si>
    <t>PLZ</t>
  </si>
  <si>
    <t>Schon bezahlter Beitrag für 2025</t>
  </si>
  <si>
    <t>Noch offener Betrag</t>
  </si>
  <si>
    <t>Mahnung senden?</t>
  </si>
  <si>
    <t>Frau</t>
  </si>
  <si>
    <t>Gertrud</t>
  </si>
  <si>
    <t>Andermatt</t>
  </si>
  <si>
    <t>Bahnhofstr. 20</t>
  </si>
  <si>
    <t>Zürich</t>
  </si>
  <si>
    <t>Aktiv</t>
  </si>
  <si>
    <t>Staefa</t>
  </si>
  <si>
    <t>Passiv</t>
  </si>
  <si>
    <t>Andrea</t>
  </si>
  <si>
    <t>Bahnhofstr. 7</t>
  </si>
  <si>
    <t>Frauenfeld</t>
  </si>
  <si>
    <t>Heinrich</t>
  </si>
  <si>
    <t>Berger</t>
  </si>
  <si>
    <t>Gustav</t>
  </si>
  <si>
    <t>Krieg</t>
  </si>
  <si>
    <t>Baumallee 100</t>
  </si>
  <si>
    <t>Eschlikon</t>
  </si>
  <si>
    <t>Heinz</t>
  </si>
  <si>
    <t>Bless</t>
  </si>
  <si>
    <t>Annemarie</t>
  </si>
  <si>
    <t>Meier</t>
  </si>
  <si>
    <t>Baumweg 567</t>
  </si>
  <si>
    <t>Winterthur</t>
  </si>
  <si>
    <t>Bolliger</t>
  </si>
  <si>
    <t>Franziska</t>
  </si>
  <si>
    <t>Bergstr. 30</t>
  </si>
  <si>
    <t>Rosa</t>
  </si>
  <si>
    <t>Casanova</t>
  </si>
  <si>
    <t>Dürr</t>
  </si>
  <si>
    <t>Bergstrasse 10</t>
  </si>
  <si>
    <t>Elgg</t>
  </si>
  <si>
    <t>Heidi</t>
  </si>
  <si>
    <t>Wetli</t>
  </si>
  <si>
    <t>Stäfa</t>
  </si>
  <si>
    <t>Egli</t>
  </si>
  <si>
    <t>Bergweg 34</t>
  </si>
  <si>
    <t>Lucia</t>
  </si>
  <si>
    <t>Fletscher</t>
  </si>
  <si>
    <t>Blumenhof 987</t>
  </si>
  <si>
    <t>Eva</t>
  </si>
  <si>
    <t>Antonia</t>
  </si>
  <si>
    <t>Gallena</t>
  </si>
  <si>
    <t>Buchberg 4</t>
  </si>
  <si>
    <t>Furrer</t>
  </si>
  <si>
    <t>Lamprecht</t>
  </si>
  <si>
    <t>Bundesplatz 34</t>
  </si>
  <si>
    <t>Eschenweise 34</t>
  </si>
  <si>
    <t>Eggethof</t>
  </si>
  <si>
    <t>August</t>
  </si>
  <si>
    <t>Jäger</t>
  </si>
  <si>
    <t>Tannen</t>
  </si>
  <si>
    <t>Freiestr. 45</t>
  </si>
  <si>
    <t>Josef</t>
  </si>
  <si>
    <t>Mayer</t>
  </si>
  <si>
    <t>Gertenberg 34</t>
  </si>
  <si>
    <t>Karl</t>
  </si>
  <si>
    <t>Prinz</t>
  </si>
  <si>
    <t>Grassweg 50</t>
  </si>
  <si>
    <t>Reinhold</t>
  </si>
  <si>
    <t>Lindenmann</t>
  </si>
  <si>
    <t>Haagstr. 45</t>
  </si>
  <si>
    <t>Jean</t>
  </si>
  <si>
    <t>Im Hof 3</t>
  </si>
  <si>
    <t>Boris</t>
  </si>
  <si>
    <t>Im Höfli 10</t>
  </si>
  <si>
    <t>Reutlingen</t>
  </si>
  <si>
    <t>Kartenhaus 4</t>
  </si>
  <si>
    <t>Silvia</t>
  </si>
  <si>
    <t>Kettberg</t>
  </si>
  <si>
    <t>Kraftstr. 44</t>
  </si>
  <si>
    <t>Tonassi</t>
  </si>
  <si>
    <t>Maiergasse 45</t>
  </si>
  <si>
    <t>Martha</t>
  </si>
  <si>
    <t>Museumstr. 267</t>
  </si>
  <si>
    <t>Paulina</t>
  </si>
  <si>
    <t>Postplatz 4</t>
  </si>
  <si>
    <t>Rosenstr. 234</t>
  </si>
  <si>
    <t>Rychenbergstr.1</t>
  </si>
  <si>
    <t>Muster</t>
  </si>
  <si>
    <t>Sonnenhalde</t>
  </si>
  <si>
    <t>Eva-Maria</t>
  </si>
  <si>
    <t>Nepf</t>
  </si>
  <si>
    <t>Spitalstr. 4</t>
  </si>
  <si>
    <t>Stadthausstr. 4</t>
  </si>
  <si>
    <t>Rufer</t>
  </si>
  <si>
    <t>Turnenhof</t>
  </si>
  <si>
    <t>Stadel</t>
  </si>
  <si>
    <t>Christina</t>
  </si>
  <si>
    <t>Singer</t>
  </si>
  <si>
    <t>Wiesendangerstr</t>
  </si>
  <si>
    <t>Sprörri</t>
  </si>
  <si>
    <t>Zelglistr. 198</t>
  </si>
  <si>
    <t>Zentrum 4</t>
  </si>
  <si>
    <t>Zinzikerweg 10</t>
  </si>
  <si>
    <t>Zürcherstr. 34</t>
  </si>
  <si>
    <t>Mitgliederbeiträge 2025</t>
  </si>
  <si>
    <r>
      <t xml:space="preserve">Die Mitgliederbeiträge fürs kommende Jahr stehen in der Spalte </t>
    </r>
    <r>
      <rPr>
        <b/>
        <i/>
        <sz val="12"/>
        <rFont val="Calibri"/>
        <family val="2"/>
        <scheme val="minor"/>
      </rPr>
      <t xml:space="preserve">P. </t>
    </r>
    <r>
      <rPr>
        <i/>
        <sz val="12"/>
        <rFont val="Calibri"/>
        <family val="2"/>
        <scheme val="minor"/>
      </rPr>
      <t>Einige Mitglieder haben den Beitrag für 2025 oder einen Teil davon schon einbezahlt (Spalte J).</t>
    </r>
  </si>
  <si>
    <r>
      <t xml:space="preserve">Berechnen Sie in der Spalte </t>
    </r>
    <r>
      <rPr>
        <b/>
        <sz val="12"/>
        <rFont val="Calibri"/>
        <family val="2"/>
        <scheme val="minor"/>
      </rPr>
      <t>K</t>
    </r>
    <r>
      <rPr>
        <sz val="12"/>
        <rFont val="Calibri"/>
        <family val="2"/>
        <scheme val="minor"/>
      </rPr>
      <t xml:space="preserve"> den noch offen stehenden Betrag (Zellbezüge zur Spalte </t>
    </r>
    <r>
      <rPr>
        <b/>
        <sz val="12"/>
        <rFont val="Calibri"/>
        <family val="2"/>
        <scheme val="minor"/>
      </rPr>
      <t>P</t>
    </r>
    <r>
      <rPr>
        <sz val="12"/>
        <rFont val="Calibri"/>
        <family val="2"/>
        <scheme val="minor"/>
      </rPr>
      <t xml:space="preserve"> einsetzen).</t>
    </r>
  </si>
  <si>
    <r>
      <t xml:space="preserve">In der Spalte </t>
    </r>
    <r>
      <rPr>
        <b/>
        <sz val="12"/>
        <rFont val="Calibri"/>
        <family val="2"/>
        <scheme val="minor"/>
      </rPr>
      <t>L</t>
    </r>
    <r>
      <rPr>
        <sz val="12"/>
        <rFont val="Calibri"/>
        <family val="2"/>
        <scheme val="minor"/>
      </rPr>
      <t xml:space="preserve"> muss ein </t>
    </r>
    <r>
      <rPr>
        <b/>
        <sz val="12"/>
        <rFont val="Calibri"/>
        <family val="2"/>
        <scheme val="minor"/>
      </rPr>
      <t>Ja</t>
    </r>
    <r>
      <rPr>
        <sz val="12"/>
        <rFont val="Calibri"/>
        <family val="2"/>
        <scheme val="minor"/>
      </rPr>
      <t xml:space="preserve"> notiert werden, wenn noch ein offener Betrag vorhanden ist. Sonst bleibt die Zelle leer.</t>
    </r>
  </si>
  <si>
    <t>Anrede</t>
  </si>
  <si>
    <t>Nachname</t>
  </si>
  <si>
    <t>Strasse</t>
  </si>
  <si>
    <t>Ort</t>
  </si>
  <si>
    <t>Max.</t>
  </si>
  <si>
    <t>Erreicht</t>
  </si>
  <si>
    <t>Punkte</t>
  </si>
  <si>
    <t>Aufgabe_B</t>
  </si>
  <si>
    <t>Aufgabe_C</t>
  </si>
  <si>
    <t>Aufgabe_D</t>
  </si>
  <si>
    <t>Aufgabe_E</t>
  </si>
  <si>
    <t>Aufgabe_F</t>
  </si>
  <si>
    <t>Aufgabe_G</t>
  </si>
  <si>
    <t>Aufgabe_H</t>
  </si>
  <si>
    <t>Aufgabe_J</t>
  </si>
  <si>
    <t>Aufgabe_K</t>
  </si>
  <si>
    <t>Summe</t>
  </si>
  <si>
    <t>Note</t>
  </si>
  <si>
    <t>Notenberechnung</t>
  </si>
  <si>
    <t>erreichte Punkte / Maximalpunkte * 5 + 1</t>
  </si>
  <si>
    <t>Kandidat</t>
  </si>
  <si>
    <t>Aufgabe_A</t>
  </si>
  <si>
    <t>Rechnungsadresse</t>
  </si>
  <si>
    <t>Rechnungsnummer</t>
  </si>
  <si>
    <t>Einzelpreis</t>
  </si>
  <si>
    <r>
      <t xml:space="preserve">Berechnen Sie in den gelben Zellen </t>
    </r>
    <r>
      <rPr>
        <b/>
        <sz val="12"/>
        <rFont val="Calibri"/>
        <family val="2"/>
        <scheme val="minor"/>
      </rPr>
      <t xml:space="preserve">I30 bis I33 </t>
    </r>
    <r>
      <rPr>
        <sz val="12"/>
        <rFont val="Calibri"/>
        <family val="2"/>
        <scheme val="minor"/>
      </rPr>
      <t>die gesuchten Werte mit direktem Zellbezug.</t>
    </r>
  </si>
  <si>
    <r>
      <t xml:space="preserve">In der grünen Spalte </t>
    </r>
    <r>
      <rPr>
        <b/>
        <sz val="12"/>
        <rFont val="Calibri"/>
        <family val="2"/>
        <scheme val="minor"/>
      </rPr>
      <t>Bewertung</t>
    </r>
    <r>
      <rPr>
        <sz val="12"/>
        <rFont val="Calibri"/>
        <family val="2"/>
        <scheme val="minor"/>
      </rPr>
      <t xml:space="preserve"> lassen Sie von Excel berechnen, welche Bewertung der BMI-Wert ergibt. Die Angaben dazu finden Sie in den gelb hinterlegten Zellen. Die Bewertung müssen Sie mit </t>
    </r>
    <r>
      <rPr>
        <b/>
        <sz val="12"/>
        <color rgb="FF0070C0"/>
        <rFont val="Calibri"/>
        <family val="2"/>
        <scheme val="minor"/>
      </rPr>
      <t xml:space="preserve">Zellbezug zu den Zellen G12 bis G14 </t>
    </r>
    <r>
      <rPr>
        <sz val="12"/>
        <rFont val="Calibri"/>
        <family val="2"/>
        <scheme val="minor"/>
      </rPr>
      <t>erstellen.</t>
    </r>
  </si>
  <si>
    <r>
      <t xml:space="preserve">Berechnen Sie in der Spalte </t>
    </r>
    <r>
      <rPr>
        <b/>
        <sz val="12"/>
        <rFont val="Calibri"/>
        <family val="2"/>
        <scheme val="minor"/>
      </rPr>
      <t>BMI</t>
    </r>
    <r>
      <rPr>
        <sz val="12"/>
        <rFont val="Calibri"/>
        <family val="2"/>
        <scheme val="minor"/>
      </rPr>
      <t xml:space="preserve"> den Body-Mass-Index mit folgender Formel:   </t>
    </r>
    <r>
      <rPr>
        <b/>
        <sz val="12"/>
        <rFont val="Calibri"/>
        <family val="2"/>
        <scheme val="minor"/>
      </rPr>
      <t>=Gewicht in kg / (Grösse in m)</t>
    </r>
    <r>
      <rPr>
        <b/>
        <vertAlign val="superscript"/>
        <sz val="12"/>
        <rFont val="Calibri"/>
        <family val="2"/>
        <scheme val="minor"/>
      </rPr>
      <t>2</t>
    </r>
    <r>
      <rPr>
        <b/>
        <sz val="12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 xml:space="preserve"> Darstellung mit zwei Kommastellen.  Sollten Sie diese Berechnung nicht durchführen können, kopieren Sie die "Notfallzahlen" aus der Spalte K in die Spalte J.</t>
    </r>
  </si>
  <si>
    <r>
      <t xml:space="preserve">Berechnen Sie in den </t>
    </r>
    <r>
      <rPr>
        <b/>
        <sz val="12"/>
        <rFont val="Calibri"/>
        <family val="2"/>
        <scheme val="minor"/>
      </rPr>
      <t>blauen</t>
    </r>
    <r>
      <rPr>
        <sz val="12"/>
        <rFont val="Calibri"/>
        <family val="2"/>
        <scheme val="minor"/>
      </rPr>
      <t xml:space="preserve"> Zellen </t>
    </r>
    <r>
      <rPr>
        <b/>
        <sz val="12"/>
        <rFont val="Calibri"/>
        <family val="2"/>
        <scheme val="minor"/>
      </rPr>
      <t>H14 bis H16</t>
    </r>
    <r>
      <rPr>
        <sz val="12"/>
        <rFont val="Calibri"/>
        <family val="2"/>
        <scheme val="minor"/>
      </rPr>
      <t xml:space="preserve"> die pro Leiter geleisteten Stunden mit der passenden Funktion. </t>
    </r>
    <r>
      <rPr>
        <i/>
        <sz val="12"/>
        <rFont val="Calibri"/>
        <family val="2"/>
        <scheme val="minor"/>
      </rPr>
      <t>Sollten Sie diese Aufgabe nicht lösen können kopieren Sie die "Notfallzahlen" in die blauen Zellen.</t>
    </r>
  </si>
  <si>
    <r>
      <t xml:space="preserve">Berechnen Sie in der </t>
    </r>
    <r>
      <rPr>
        <b/>
        <sz val="12"/>
        <rFont val="Calibri"/>
        <family val="2"/>
        <scheme val="minor"/>
      </rPr>
      <t xml:space="preserve">grünen </t>
    </r>
    <r>
      <rPr>
        <sz val="12"/>
        <rFont val="Calibri"/>
        <family val="2"/>
        <scheme val="minor"/>
      </rPr>
      <t>Zelle</t>
    </r>
    <r>
      <rPr>
        <b/>
        <sz val="12"/>
        <rFont val="Calibri"/>
        <family val="2"/>
        <scheme val="minor"/>
      </rPr>
      <t xml:space="preserve"> E24 </t>
    </r>
    <r>
      <rPr>
        <sz val="12"/>
        <rFont val="Calibri"/>
        <family val="2"/>
        <scheme val="minor"/>
      </rPr>
      <t>das Total der geleisten Stunden, sodass die korrekte Totalzeit im Uhrzeitformat angezeigt wird.</t>
    </r>
  </si>
  <si>
    <r>
      <t xml:space="preserve">In der </t>
    </r>
    <r>
      <rPr>
        <b/>
        <sz val="12"/>
        <rFont val="Calibri"/>
        <family val="2"/>
        <scheme val="minor"/>
      </rPr>
      <t>gelben</t>
    </r>
    <r>
      <rPr>
        <sz val="12"/>
        <rFont val="Calibri"/>
        <family val="2"/>
        <scheme val="minor"/>
      </rPr>
      <t xml:space="preserve"> Zelle </t>
    </r>
    <r>
      <rPr>
        <b/>
        <sz val="12"/>
        <rFont val="Calibri"/>
        <family val="2"/>
        <scheme val="minor"/>
      </rPr>
      <t>C12</t>
    </r>
    <r>
      <rPr>
        <sz val="12"/>
        <rFont val="Calibri"/>
        <family val="2"/>
        <scheme val="minor"/>
      </rPr>
      <t xml:space="preserve"> setzen Sie nach dem Wort </t>
    </r>
    <r>
      <rPr>
        <b/>
        <sz val="12"/>
        <rFont val="Calibri"/>
        <family val="2"/>
        <scheme val="minor"/>
      </rPr>
      <t>Preis</t>
    </r>
    <r>
      <rPr>
        <sz val="12"/>
        <rFont val="Calibri"/>
        <family val="2"/>
        <scheme val="minor"/>
      </rPr>
      <t xml:space="preserve"> einen manuellen Zeilenumbruch ein.</t>
    </r>
  </si>
  <si>
    <r>
      <t xml:space="preserve">Berechnen Sie in der </t>
    </r>
    <r>
      <rPr>
        <b/>
        <sz val="12"/>
        <rFont val="Calibri"/>
        <family val="2"/>
        <scheme val="minor"/>
      </rPr>
      <t>grünen</t>
    </r>
    <r>
      <rPr>
        <sz val="12"/>
        <rFont val="Calibri"/>
        <family val="2"/>
        <scheme val="minor"/>
      </rPr>
      <t xml:space="preserve"> Zelle </t>
    </r>
    <r>
      <rPr>
        <b/>
        <sz val="12"/>
        <rFont val="Calibri"/>
        <family val="2"/>
        <scheme val="minor"/>
      </rPr>
      <t xml:space="preserve">D11 </t>
    </r>
    <r>
      <rPr>
        <sz val="12"/>
        <rFont val="Calibri"/>
        <family val="2"/>
        <scheme val="minor"/>
      </rPr>
      <t>den Gesamtgewinn (direkt aus Spalte K), gerundet auf 5 Rappen.</t>
    </r>
  </si>
  <si>
    <r>
      <t xml:space="preserve">Berechnen Sie in der </t>
    </r>
    <r>
      <rPr>
        <b/>
        <sz val="12"/>
        <rFont val="Calibri"/>
        <family val="2"/>
        <scheme val="minor"/>
      </rPr>
      <t>orangen</t>
    </r>
    <r>
      <rPr>
        <sz val="12"/>
        <rFont val="Calibri"/>
        <family val="2"/>
        <scheme val="minor"/>
      </rPr>
      <t xml:space="preserve"> Zelle </t>
    </r>
    <r>
      <rPr>
        <b/>
        <sz val="12"/>
        <rFont val="Calibri"/>
        <family val="2"/>
        <scheme val="minor"/>
      </rPr>
      <t>D12</t>
    </r>
    <r>
      <rPr>
        <sz val="12"/>
        <rFont val="Calibri"/>
        <family val="2"/>
        <scheme val="minor"/>
      </rPr>
      <t xml:space="preserve"> den durchschnittlichen Preis pro Monitor (Einkauf).</t>
    </r>
  </si>
  <si>
    <r>
      <t xml:space="preserve">Berechnen Sie in der </t>
    </r>
    <r>
      <rPr>
        <b/>
        <sz val="12"/>
        <rFont val="Calibri"/>
        <family val="2"/>
        <scheme val="minor"/>
      </rPr>
      <t>gelben</t>
    </r>
    <r>
      <rPr>
        <sz val="12"/>
        <rFont val="Calibri"/>
        <family val="2"/>
        <scheme val="minor"/>
      </rPr>
      <t xml:space="preserve"> Zelle </t>
    </r>
    <r>
      <rPr>
        <b/>
        <sz val="12"/>
        <rFont val="Calibri"/>
        <family val="2"/>
        <scheme val="minor"/>
      </rPr>
      <t>F13</t>
    </r>
    <r>
      <rPr>
        <sz val="12"/>
        <rFont val="Calibri"/>
        <family val="2"/>
        <scheme val="minor"/>
      </rPr>
      <t xml:space="preserve"> die Anzahl der Dienstjahre, Stichtag heute (mit der Funktion Heute).</t>
    </r>
  </si>
  <si>
    <r>
      <t xml:space="preserve">Berechnen Sie den Nettolohn in der </t>
    </r>
    <r>
      <rPr>
        <b/>
        <sz val="12"/>
        <rFont val="Calibri"/>
        <family val="2"/>
        <scheme val="minor"/>
      </rPr>
      <t>grünen</t>
    </r>
    <r>
      <rPr>
        <sz val="12"/>
        <rFont val="Calibri"/>
        <family val="2"/>
        <scheme val="minor"/>
      </rPr>
      <t xml:space="preserve"> Zelle </t>
    </r>
    <r>
      <rPr>
        <b/>
        <sz val="12"/>
        <rFont val="Calibri"/>
        <family val="2"/>
        <scheme val="minor"/>
      </rPr>
      <t>F25</t>
    </r>
    <r>
      <rPr>
        <sz val="12"/>
        <rFont val="Calibri"/>
        <family val="2"/>
        <scheme val="minor"/>
      </rPr>
      <t>.</t>
    </r>
  </si>
  <si>
    <r>
      <t xml:space="preserve">Wieviele Öle haben als Ursprungsland Italien notiert? Berechnen Sie diesen Wert direkt rechts in der </t>
    </r>
    <r>
      <rPr>
        <b/>
        <sz val="12"/>
        <rFont val="Calibri"/>
        <family val="2"/>
        <scheme val="minor"/>
      </rPr>
      <t>blauen</t>
    </r>
    <r>
      <rPr>
        <sz val="12"/>
        <rFont val="Calibri"/>
        <family val="2"/>
        <scheme val="minor"/>
      </rPr>
      <t xml:space="preserve"> Zelle.</t>
    </r>
  </si>
  <si>
    <r>
      <t xml:space="preserve">Bei wie vielen Produkten fehlt die Angabe in der Spalte Zusatz? Berechnen Sie diesen Wert direkt rechts in der </t>
    </r>
    <r>
      <rPr>
        <b/>
        <sz val="12"/>
        <rFont val="Calibri"/>
        <family val="2"/>
        <scheme val="minor"/>
      </rPr>
      <t>roten</t>
    </r>
    <r>
      <rPr>
        <sz val="12"/>
        <rFont val="Calibri"/>
        <family val="2"/>
        <scheme val="minor"/>
      </rPr>
      <t xml:space="preserve"> Zelle.</t>
    </r>
  </si>
  <si>
    <r>
      <t xml:space="preserve">Wie viele Flaschen der Grösse 50 cl sind im Lager vorhanden? Berechnen Sie diesen Wert direkt rechts in der </t>
    </r>
    <r>
      <rPr>
        <b/>
        <sz val="12"/>
        <rFont val="Calibri"/>
        <family val="2"/>
        <scheme val="minor"/>
      </rPr>
      <t>gelben</t>
    </r>
    <r>
      <rPr>
        <sz val="12"/>
        <rFont val="Calibri"/>
        <family val="2"/>
        <scheme val="minor"/>
      </rPr>
      <t xml:space="preserve"> Zelle.</t>
    </r>
  </si>
  <si>
    <r>
      <t xml:space="preserve">Berechnen Sie direkt in der </t>
    </r>
    <r>
      <rPr>
        <b/>
        <sz val="12"/>
        <rFont val="Calibri"/>
        <family val="2"/>
        <scheme val="minor"/>
      </rPr>
      <t>gelben</t>
    </r>
    <r>
      <rPr>
        <sz val="12"/>
        <rFont val="Calibri"/>
        <family val="2"/>
        <scheme val="minor"/>
      </rPr>
      <t xml:space="preserve"> Zelle den Unterschied der Anzahl Einwohner zwischen dem grössten und dem kleinsten Einwohnerwert im Jahr 2010.</t>
    </r>
  </si>
  <si>
    <r>
      <t xml:space="preserve">Wie viele Einwohner hatten die </t>
    </r>
    <r>
      <rPr>
        <b/>
        <sz val="12"/>
        <rFont val="Calibri"/>
        <family val="2"/>
        <scheme val="minor"/>
      </rPr>
      <t>Gemeinden (Spalte D - Status)</t>
    </r>
    <r>
      <rPr>
        <sz val="12"/>
        <rFont val="Calibri"/>
        <family val="2"/>
        <scheme val="minor"/>
      </rPr>
      <t xml:space="preserve"> im Jahr </t>
    </r>
    <r>
      <rPr>
        <b/>
        <sz val="12"/>
        <rFont val="Calibri"/>
        <family val="2"/>
        <scheme val="minor"/>
      </rPr>
      <t>2000</t>
    </r>
    <r>
      <rPr>
        <sz val="12"/>
        <rFont val="Calibri"/>
        <family val="2"/>
        <scheme val="minor"/>
      </rPr>
      <t xml:space="preserve"> im Durchschnitt? Berechnen Sie den Wert mit der passenden Funktion in der </t>
    </r>
    <r>
      <rPr>
        <b/>
        <sz val="12"/>
        <rFont val="Calibri"/>
        <family val="2"/>
        <scheme val="minor"/>
      </rPr>
      <t>grünen</t>
    </r>
    <r>
      <rPr>
        <sz val="12"/>
        <rFont val="Calibri"/>
        <family val="2"/>
        <scheme val="minor"/>
      </rPr>
      <t xml:space="preserve"> Zelle.</t>
    </r>
  </si>
  <si>
    <r>
      <t xml:space="preserve">Wie gross ist der Unterschied aller Einwohner im Jahr </t>
    </r>
    <r>
      <rPr>
        <b/>
        <sz val="12"/>
        <rFont val="Calibri"/>
        <family val="2"/>
        <scheme val="minor"/>
      </rPr>
      <t>2010</t>
    </r>
    <r>
      <rPr>
        <sz val="12"/>
        <rFont val="Calibri"/>
        <family val="2"/>
        <scheme val="minor"/>
      </rPr>
      <t xml:space="preserve"> im Vergleich zum Jahr </t>
    </r>
    <r>
      <rPr>
        <b/>
        <sz val="12"/>
        <rFont val="Calibri"/>
        <family val="2"/>
        <scheme val="minor"/>
      </rPr>
      <t>2000</t>
    </r>
    <r>
      <rPr>
        <sz val="12"/>
        <rFont val="Calibri"/>
        <family val="2"/>
        <scheme val="minor"/>
      </rPr>
      <t xml:space="preserve">? Berechnen Sie diesen Wert in der </t>
    </r>
    <r>
      <rPr>
        <b/>
        <sz val="12"/>
        <rFont val="Calibri"/>
        <family val="2"/>
        <scheme val="minor"/>
      </rPr>
      <t>blauen</t>
    </r>
    <r>
      <rPr>
        <sz val="12"/>
        <rFont val="Calibri"/>
        <family val="2"/>
        <scheme val="minor"/>
      </rPr>
      <t xml:space="preserve"> Zelle.</t>
    </r>
  </si>
  <si>
    <t>durchschnittlicher Preis 
pro Monitor (Einkauf)</t>
  </si>
  <si>
    <t>Lagerwert</t>
  </si>
  <si>
    <t>Standard "Jahre"</t>
  </si>
  <si>
    <t>0 "Jahre"</t>
  </si>
  <si>
    <t>[hh]:mm</t>
  </si>
  <si>
    <t>Einfügeoption 'Transponieren'</t>
  </si>
  <si>
    <t>Variante für Excel-Gurus: Funktion MTRANS()</t>
  </si>
  <si>
    <t>Alt + Enter</t>
  </si>
  <si>
    <t>oder =ZÄHLENWENN(F12:F84;"")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</si>
</sst>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 &quot;CHF&quot;\ * #,##0.00_ ;_ &quot;CHF&quot;\ * \-#,##0.00_ ;_ &quot;CHF&quot;\ * &quot;-&quot;??_ ;_ @_ "/>
    <numFmt numFmtId="43" formatCode="_ * #,##0.00_ ;_ * \-#,##0.00_ ;_ * &quot;-&quot;??_ ;_ @_ "/>
    <numFmt numFmtId="164" formatCode="_ &quot;Fr.&quot;\ * #,##0.00_ ;_ &quot;Fr.&quot;\ * \-#,##0.00_ ;_ &quot;Fr.&quot;\ * &quot;-&quot;??_ ;_ @_ "/>
    <numFmt numFmtId="165" formatCode="_-* #,##0.00\ _€_-;\-* #,##0.00\ _€_-;_-* &quot;-&quot;??\ _€_-;_-@_-"/>
    <numFmt numFmtId="166" formatCode="&quot;CHF&quot;\ #,##0.00"/>
    <numFmt numFmtId="167" formatCode="_ [$CHF]\ * #,##0.00_ ;_ [$CHF]\ * \-#,##0.00_ ;_ [$CHF]\ * &quot;-&quot;??_ ;_ @_ "/>
    <numFmt numFmtId="168" formatCode="_ ddd\ * d/\ mmmm\ yyyy_ "/>
    <numFmt numFmtId="169" formatCode="[$-F800]dddd\,\ mmmm\ dd\,\ yyyy"/>
    <numFmt numFmtId="170" formatCode="0.0"/>
    <numFmt numFmtId="171" formatCode="General\ &quot;Jahre&quot;"/>
    <numFmt numFmtId="172" formatCode="[hh]:mm"/>
  </numFmts>
  <fonts count="48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14"/>
      <name val="Calibri"/>
      <family val="2"/>
      <scheme val="minor"/>
    </font>
    <font>
      <i/>
      <sz val="12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i/>
      <sz val="10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22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2"/>
      <name val="Calibri"/>
      <family val="2"/>
      <scheme val="minor"/>
    </font>
    <font>
      <sz val="10"/>
      <name val="Helv"/>
    </font>
    <font>
      <sz val="12"/>
      <name val="Tahoma"/>
      <family val="2"/>
    </font>
    <font>
      <sz val="18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sz val="22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BCE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FFE5E5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thin">
        <color theme="4" tint="-0.24994659260841701"/>
      </bottom>
      <diagonal/>
    </border>
    <border>
      <left/>
      <right/>
      <top style="hair">
        <color auto="1"/>
      </top>
      <bottom style="thin">
        <color theme="4" tint="-0.24994659260841701"/>
      </bottom>
      <diagonal/>
    </border>
    <border>
      <left/>
      <right style="hair">
        <color auto="1"/>
      </right>
      <top style="hair">
        <color auto="1"/>
      </top>
      <bottom style="thin">
        <color theme="4" tint="-0.2499465926084170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theme="4" tint="-0.2499465926084170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thin">
        <color theme="4" tint="-0.249946592608417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theme="4" tint="-0.2499465926084170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6" fillId="0" borderId="0"/>
    <xf numFmtId="0" fontId="37" fillId="0" borderId="0"/>
  </cellStyleXfs>
  <cellXfs count="331">
    <xf numFmtId="0" fontId="0" fillId="0" borderId="0" xfId="0"/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20" fontId="6" fillId="0" borderId="0" xfId="0" applyNumberFormat="1" applyFont="1" applyAlignment="1">
      <alignment vertical="center" wrapText="1"/>
    </xf>
    <xf numFmtId="0" fontId="6" fillId="0" borderId="0" xfId="0" applyFont="1" applyAlignment="1">
      <alignment horizontal="right" vertical="center" wrapText="1"/>
    </xf>
    <xf numFmtId="0" fontId="6" fillId="0" borderId="0" xfId="0" applyFont="1" applyAlignment="1">
      <alignment horizontal="right" vertical="center"/>
    </xf>
    <xf numFmtId="0" fontId="7" fillId="3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2" fillId="0" borderId="0" xfId="3" applyFont="1" applyAlignment="1">
      <alignment vertical="center"/>
    </xf>
    <xf numFmtId="0" fontId="12" fillId="0" borderId="0" xfId="3" applyFont="1"/>
    <xf numFmtId="0" fontId="3" fillId="0" borderId="0" xfId="0" applyFont="1"/>
    <xf numFmtId="0" fontId="10" fillId="0" borderId="0" xfId="0" applyFont="1"/>
    <xf numFmtId="44" fontId="3" fillId="0" borderId="0" xfId="0" applyNumberFormat="1" applyFont="1" applyAlignment="1">
      <alignment vertical="center"/>
    </xf>
    <xf numFmtId="0" fontId="3" fillId="7" borderId="0" xfId="0" applyFont="1" applyFill="1" applyAlignment="1">
      <alignment vertical="center"/>
    </xf>
    <xf numFmtId="2" fontId="12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12" fillId="0" borderId="0" xfId="3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14" fontId="8" fillId="0" borderId="0" xfId="0" applyNumberFormat="1" applyFont="1" applyAlignment="1">
      <alignment horizontal="left" vertical="center"/>
    </xf>
    <xf numFmtId="0" fontId="8" fillId="9" borderId="0" xfId="0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17" fontId="7" fillId="3" borderId="0" xfId="0" applyNumberFormat="1" applyFont="1" applyFill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0" xfId="3" applyFont="1" applyAlignment="1">
      <alignment horizontal="left" vertical="center"/>
    </xf>
    <xf numFmtId="0" fontId="12" fillId="0" borderId="0" xfId="0" applyFont="1" applyAlignment="1">
      <alignment horizontal="right"/>
    </xf>
    <xf numFmtId="9" fontId="8" fillId="11" borderId="0" xfId="0" applyNumberFormat="1" applyFont="1" applyFill="1" applyAlignment="1">
      <alignment horizontal="left" vertical="center"/>
    </xf>
    <xf numFmtId="0" fontId="7" fillId="12" borderId="1" xfId="3" applyFont="1" applyFill="1" applyBorder="1" applyAlignment="1">
      <alignment horizontal="center" vertical="center"/>
    </xf>
    <xf numFmtId="0" fontId="9" fillId="4" borderId="1" xfId="3" applyFont="1" applyFill="1" applyBorder="1" applyAlignment="1">
      <alignment horizontal="center" vertical="center"/>
    </xf>
    <xf numFmtId="0" fontId="8" fillId="12" borderId="0" xfId="0" applyFont="1" applyFill="1" applyAlignment="1">
      <alignment vertical="center"/>
    </xf>
    <xf numFmtId="0" fontId="15" fillId="12" borderId="0" xfId="0" applyFont="1" applyFill="1" applyAlignment="1">
      <alignment vertical="center"/>
    </xf>
    <xf numFmtId="0" fontId="8" fillId="0" borderId="0" xfId="3" applyFont="1" applyAlignment="1">
      <alignment vertical="center"/>
    </xf>
    <xf numFmtId="0" fontId="18" fillId="0" borderId="0" xfId="0" applyFont="1" applyAlignment="1">
      <alignment horizontal="left" vertical="center" indent="1"/>
    </xf>
    <xf numFmtId="43" fontId="12" fillId="0" borderId="0" xfId="5" applyFont="1" applyFill="1" applyAlignment="1">
      <alignment horizontal="left"/>
    </xf>
    <xf numFmtId="0" fontId="19" fillId="0" borderId="0" xfId="4" applyFont="1" applyAlignment="1">
      <alignment horizontal="center"/>
    </xf>
    <xf numFmtId="1" fontId="19" fillId="0" borderId="0" xfId="4" applyNumberFormat="1" applyFont="1" applyAlignment="1">
      <alignment horizontal="center"/>
    </xf>
    <xf numFmtId="44" fontId="19" fillId="0" borderId="0" xfId="5" applyNumberFormat="1" applyFont="1"/>
    <xf numFmtId="0" fontId="3" fillId="0" borderId="0" xfId="0" applyFont="1" applyAlignment="1">
      <alignment horizontal="center"/>
    </xf>
    <xf numFmtId="44" fontId="12" fillId="0" borderId="0" xfId="5" applyNumberFormat="1" applyFont="1" applyFill="1" applyAlignment="1">
      <alignment horizontal="left"/>
    </xf>
    <xf numFmtId="43" fontId="20" fillId="0" borderId="0" xfId="5" applyFont="1" applyFill="1" applyAlignment="1">
      <alignment horizontal="left"/>
    </xf>
    <xf numFmtId="0" fontId="8" fillId="12" borderId="8" xfId="0" applyFont="1" applyFill="1" applyBorder="1" applyAlignment="1">
      <alignment vertical="center"/>
    </xf>
    <xf numFmtId="0" fontId="7" fillId="12" borderId="9" xfId="3" applyFont="1" applyFill="1" applyBorder="1" applyAlignment="1">
      <alignment horizontal="center" vertical="center"/>
    </xf>
    <xf numFmtId="0" fontId="8" fillId="12" borderId="9" xfId="0" applyFont="1" applyFill="1" applyBorder="1" applyAlignment="1">
      <alignment vertical="center"/>
    </xf>
    <xf numFmtId="0" fontId="7" fillId="12" borderId="10" xfId="3" applyFont="1" applyFill="1" applyBorder="1" applyAlignment="1">
      <alignment horizontal="center" vertical="center"/>
    </xf>
    <xf numFmtId="0" fontId="8" fillId="3" borderId="8" xfId="0" applyFont="1" applyFill="1" applyBorder="1" applyAlignment="1">
      <alignment vertical="center"/>
    </xf>
    <xf numFmtId="0" fontId="7" fillId="3" borderId="9" xfId="3" applyFont="1" applyFill="1" applyBorder="1" applyAlignment="1">
      <alignment horizontal="center" vertical="center"/>
    </xf>
    <xf numFmtId="0" fontId="8" fillId="3" borderId="9" xfId="0" applyFont="1" applyFill="1" applyBorder="1" applyAlignment="1">
      <alignment vertical="center"/>
    </xf>
    <xf numFmtId="0" fontId="7" fillId="3" borderId="10" xfId="3" applyFont="1" applyFill="1" applyBorder="1" applyAlignment="1">
      <alignment horizontal="center" vertical="center"/>
    </xf>
    <xf numFmtId="0" fontId="8" fillId="4" borderId="8" xfId="0" applyFont="1" applyFill="1" applyBorder="1" applyAlignment="1">
      <alignment vertical="center"/>
    </xf>
    <xf numFmtId="0" fontId="7" fillId="4" borderId="9" xfId="3" applyFont="1" applyFill="1" applyBorder="1" applyAlignment="1">
      <alignment horizontal="center" vertical="center"/>
    </xf>
    <xf numFmtId="0" fontId="8" fillId="4" borderId="9" xfId="0" applyFont="1" applyFill="1" applyBorder="1" applyAlignment="1">
      <alignment vertical="center"/>
    </xf>
    <xf numFmtId="0" fontId="7" fillId="4" borderId="10" xfId="3" applyFont="1" applyFill="1" applyBorder="1" applyAlignment="1">
      <alignment horizontal="center" vertical="center"/>
    </xf>
    <xf numFmtId="3" fontId="19" fillId="0" borderId="0" xfId="7" applyNumberFormat="1" applyFont="1" applyAlignment="1">
      <alignment horizontal="right" vertical="center" wrapText="1"/>
    </xf>
    <xf numFmtId="0" fontId="8" fillId="0" borderId="0" xfId="3" applyFont="1" applyAlignment="1">
      <alignment horizontal="center" vertical="center"/>
    </xf>
    <xf numFmtId="0" fontId="3" fillId="0" borderId="0" xfId="7"/>
    <xf numFmtId="0" fontId="3" fillId="0" borderId="0" xfId="7" applyAlignment="1">
      <alignment vertical="center" wrapText="1"/>
    </xf>
    <xf numFmtId="0" fontId="7" fillId="2" borderId="1" xfId="3" applyFont="1" applyFill="1" applyBorder="1" applyAlignment="1">
      <alignment horizontal="right" vertical="center"/>
    </xf>
    <xf numFmtId="0" fontId="7" fillId="14" borderId="1" xfId="3" applyFont="1" applyFill="1" applyBorder="1" applyAlignment="1">
      <alignment horizontal="right" vertical="center"/>
    </xf>
    <xf numFmtId="0" fontId="7" fillId="15" borderId="1" xfId="3" applyFont="1" applyFill="1" applyBorder="1" applyAlignment="1">
      <alignment horizontal="right" vertical="center"/>
    </xf>
    <xf numFmtId="0" fontId="22" fillId="2" borderId="0" xfId="7" applyFont="1" applyFill="1" applyAlignment="1">
      <alignment vertical="center"/>
    </xf>
    <xf numFmtId="0" fontId="22" fillId="2" borderId="0" xfId="7" applyFont="1" applyFill="1" applyAlignment="1">
      <alignment horizontal="right" vertical="center" wrapText="1"/>
    </xf>
    <xf numFmtId="0" fontId="18" fillId="0" borderId="14" xfId="3" applyFont="1" applyBorder="1" applyAlignment="1" applyProtection="1">
      <alignment vertical="center"/>
      <protection locked="0"/>
    </xf>
    <xf numFmtId="0" fontId="12" fillId="0" borderId="0" xfId="3" applyFont="1" applyAlignment="1" applyProtection="1">
      <alignment vertical="top"/>
      <protection locked="0"/>
    </xf>
    <xf numFmtId="0" fontId="12" fillId="0" borderId="0" xfId="3" applyFont="1" applyAlignment="1" applyProtection="1">
      <alignment vertical="center"/>
      <protection locked="0"/>
    </xf>
    <xf numFmtId="0" fontId="25" fillId="0" borderId="0" xfId="3" applyFont="1"/>
    <xf numFmtId="0" fontId="25" fillId="0" borderId="15" xfId="3" applyFont="1" applyBorder="1"/>
    <xf numFmtId="14" fontId="18" fillId="0" borderId="15" xfId="3" applyNumberFormat="1" applyFont="1" applyBorder="1" applyAlignment="1">
      <alignment horizontal="center" vertical="center"/>
    </xf>
    <xf numFmtId="0" fontId="12" fillId="0" borderId="14" xfId="3" applyFont="1" applyBorder="1" applyAlignment="1" applyProtection="1">
      <alignment vertical="center"/>
      <protection locked="0"/>
    </xf>
    <xf numFmtId="0" fontId="12" fillId="0" borderId="15" xfId="3" applyFont="1" applyBorder="1" applyAlignment="1">
      <alignment vertical="center"/>
    </xf>
    <xf numFmtId="0" fontId="12" fillId="0" borderId="15" xfId="3" applyFont="1" applyBorder="1"/>
    <xf numFmtId="0" fontId="25" fillId="0" borderId="14" xfId="3" applyFont="1" applyBorder="1" applyAlignment="1" applyProtection="1">
      <alignment vertical="center"/>
      <protection locked="0"/>
    </xf>
    <xf numFmtId="0" fontId="25" fillId="0" borderId="0" xfId="3" applyFont="1" applyAlignment="1" applyProtection="1">
      <alignment vertical="center"/>
      <protection locked="0"/>
    </xf>
    <xf numFmtId="0" fontId="18" fillId="0" borderId="15" xfId="3" applyFont="1" applyBorder="1" applyAlignment="1">
      <alignment horizontal="center" vertical="center"/>
    </xf>
    <xf numFmtId="0" fontId="25" fillId="0" borderId="0" xfId="3" applyFont="1" applyAlignment="1">
      <alignment vertical="center"/>
    </xf>
    <xf numFmtId="0" fontId="25" fillId="0" borderId="15" xfId="3" applyFont="1" applyBorder="1" applyAlignment="1">
      <alignment vertical="center"/>
    </xf>
    <xf numFmtId="0" fontId="26" fillId="0" borderId="0" xfId="3" applyFont="1" applyAlignment="1" applyProtection="1">
      <alignment vertical="center"/>
      <protection locked="0"/>
    </xf>
    <xf numFmtId="14" fontId="25" fillId="0" borderId="0" xfId="3" applyNumberFormat="1" applyFont="1" applyAlignment="1" applyProtection="1">
      <alignment horizontal="left" vertical="center"/>
      <protection locked="0"/>
    </xf>
    <xf numFmtId="0" fontId="25" fillId="16" borderId="16" xfId="3" applyFont="1" applyFill="1" applyBorder="1" applyAlignment="1" applyProtection="1">
      <alignment vertical="center"/>
      <protection locked="0"/>
    </xf>
    <xf numFmtId="0" fontId="25" fillId="16" borderId="17" xfId="3" applyFont="1" applyFill="1" applyBorder="1" applyAlignment="1" applyProtection="1">
      <alignment vertical="center"/>
      <protection locked="0"/>
    </xf>
    <xf numFmtId="0" fontId="25" fillId="16" borderId="18" xfId="3" applyFont="1" applyFill="1" applyBorder="1" applyAlignment="1" applyProtection="1">
      <alignment vertical="center"/>
      <protection locked="0"/>
    </xf>
    <xf numFmtId="44" fontId="25" fillId="0" borderId="19" xfId="3" applyNumberFormat="1" applyFont="1" applyBorder="1" applyAlignment="1" applyProtection="1">
      <alignment vertical="center"/>
      <protection locked="0"/>
    </xf>
    <xf numFmtId="0" fontId="25" fillId="0" borderId="21" xfId="3" applyFont="1" applyBorder="1" applyAlignment="1" applyProtection="1">
      <alignment vertical="center"/>
      <protection locked="0"/>
    </xf>
    <xf numFmtId="0" fontId="25" fillId="0" borderId="22" xfId="3" applyFont="1" applyBorder="1" applyAlignment="1" applyProtection="1">
      <alignment vertical="center"/>
      <protection locked="0"/>
    </xf>
    <xf numFmtId="0" fontId="25" fillId="0" borderId="23" xfId="3" applyFont="1" applyBorder="1" applyAlignment="1" applyProtection="1">
      <alignment vertical="center"/>
      <protection locked="0"/>
    </xf>
    <xf numFmtId="0" fontId="25" fillId="0" borderId="24" xfId="3" applyFont="1" applyBorder="1" applyAlignment="1" applyProtection="1">
      <alignment horizontal="center" vertical="center"/>
      <protection locked="0"/>
    </xf>
    <xf numFmtId="165" fontId="25" fillId="0" borderId="24" xfId="3" applyNumberFormat="1" applyFont="1" applyBorder="1" applyAlignment="1" applyProtection="1">
      <alignment vertical="center"/>
      <protection locked="0"/>
    </xf>
    <xf numFmtId="44" fontId="25" fillId="0" borderId="25" xfId="3" applyNumberFormat="1" applyFont="1" applyBorder="1" applyAlignment="1">
      <alignment vertical="center"/>
    </xf>
    <xf numFmtId="44" fontId="25" fillId="0" borderId="24" xfId="3" applyNumberFormat="1" applyFont="1" applyBorder="1" applyAlignment="1" applyProtection="1">
      <alignment vertical="center"/>
      <protection locked="0"/>
    </xf>
    <xf numFmtId="0" fontId="25" fillId="0" borderId="26" xfId="3" applyFont="1" applyBorder="1" applyAlignment="1" applyProtection="1">
      <alignment vertical="center"/>
      <protection locked="0"/>
    </xf>
    <xf numFmtId="0" fontId="25" fillId="0" borderId="27" xfId="3" applyFont="1" applyBorder="1" applyAlignment="1" applyProtection="1">
      <alignment vertical="center"/>
      <protection locked="0"/>
    </xf>
    <xf numFmtId="0" fontId="25" fillId="0" borderId="28" xfId="3" applyFont="1" applyBorder="1" applyAlignment="1" applyProtection="1">
      <alignment vertical="center"/>
      <protection locked="0"/>
    </xf>
    <xf numFmtId="0" fontId="25" fillId="0" borderId="29" xfId="3" applyFont="1" applyBorder="1" applyAlignment="1" applyProtection="1">
      <alignment horizontal="center" vertical="center"/>
      <protection locked="0"/>
    </xf>
    <xf numFmtId="165" fontId="25" fillId="0" borderId="29" xfId="3" applyNumberFormat="1" applyFont="1" applyBorder="1" applyAlignment="1" applyProtection="1">
      <alignment vertical="center"/>
      <protection locked="0"/>
    </xf>
    <xf numFmtId="44" fontId="25" fillId="0" borderId="30" xfId="3" applyNumberFormat="1" applyFont="1" applyBorder="1" applyAlignment="1">
      <alignment vertical="center"/>
    </xf>
    <xf numFmtId="0" fontId="25" fillId="0" borderId="14" xfId="3" applyFont="1" applyBorder="1" applyAlignment="1">
      <alignment vertical="center"/>
    </xf>
    <xf numFmtId="0" fontId="25" fillId="0" borderId="14" xfId="3" applyFont="1" applyBorder="1" applyAlignment="1">
      <alignment horizontal="left" vertical="center" indent="1"/>
    </xf>
    <xf numFmtId="44" fontId="25" fillId="6" borderId="15" xfId="3" applyNumberFormat="1" applyFont="1" applyFill="1" applyBorder="1" applyAlignment="1">
      <alignment vertical="top"/>
    </xf>
    <xf numFmtId="9" fontId="25" fillId="0" borderId="0" xfId="3" applyNumberFormat="1" applyFont="1" applyAlignment="1">
      <alignment horizontal="right" vertical="center" indent="1"/>
    </xf>
    <xf numFmtId="44" fontId="18" fillId="6" borderId="33" xfId="3" applyNumberFormat="1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29" fillId="0" borderId="0" xfId="0" applyFont="1" applyAlignment="1">
      <alignment horizontal="right" vertical="center"/>
    </xf>
    <xf numFmtId="0" fontId="15" fillId="12" borderId="8" xfId="0" applyFont="1" applyFill="1" applyBorder="1" applyAlignment="1">
      <alignment vertical="center"/>
    </xf>
    <xf numFmtId="14" fontId="12" fillId="2" borderId="0" xfId="3" applyNumberFormat="1" applyFont="1" applyFill="1" applyAlignment="1" applyProtection="1">
      <alignment vertical="center"/>
      <protection locked="0"/>
    </xf>
    <xf numFmtId="0" fontId="25" fillId="2" borderId="19" xfId="3" applyFont="1" applyFill="1" applyBorder="1" applyAlignment="1" applyProtection="1">
      <alignment horizontal="center" vertical="center"/>
      <protection locked="0"/>
    </xf>
    <xf numFmtId="44" fontId="25" fillId="2" borderId="20" xfId="3" applyNumberFormat="1" applyFont="1" applyFill="1" applyBorder="1" applyAlignment="1">
      <alignment vertical="center"/>
    </xf>
    <xf numFmtId="44" fontId="25" fillId="2" borderId="25" xfId="3" applyNumberFormat="1" applyFont="1" applyFill="1" applyBorder="1" applyAlignment="1">
      <alignment vertical="center"/>
    </xf>
    <xf numFmtId="9" fontId="25" fillId="0" borderId="0" xfId="3" applyNumberFormat="1" applyFont="1" applyAlignment="1">
      <alignment vertical="center"/>
    </xf>
    <xf numFmtId="0" fontId="28" fillId="0" borderId="32" xfId="3" applyFont="1" applyBorder="1" applyAlignment="1">
      <alignment vertical="center"/>
    </xf>
    <xf numFmtId="0" fontId="25" fillId="0" borderId="0" xfId="3" applyFont="1" applyAlignment="1">
      <alignment horizontal="right" vertical="center"/>
    </xf>
    <xf numFmtId="9" fontId="25" fillId="0" borderId="0" xfId="3" applyNumberFormat="1" applyFont="1" applyAlignment="1">
      <alignment horizontal="right" vertical="center"/>
    </xf>
    <xf numFmtId="10" fontId="25" fillId="0" borderId="0" xfId="3" applyNumberFormat="1" applyFont="1" applyAlignment="1">
      <alignment horizontal="right" vertical="center"/>
    </xf>
    <xf numFmtId="0" fontId="28" fillId="0" borderId="32" xfId="3" applyFont="1" applyBorder="1" applyAlignment="1">
      <alignment horizontal="right" vertical="center"/>
    </xf>
    <xf numFmtId="14" fontId="25" fillId="0" borderId="14" xfId="3" applyNumberFormat="1" applyFont="1" applyBorder="1" applyAlignment="1" applyProtection="1">
      <alignment horizontal="left" vertical="center"/>
      <protection locked="0"/>
    </xf>
    <xf numFmtId="44" fontId="25" fillId="6" borderId="34" xfId="3" applyNumberFormat="1" applyFont="1" applyFill="1" applyBorder="1" applyAlignment="1">
      <alignment vertical="center"/>
    </xf>
    <xf numFmtId="0" fontId="32" fillId="0" borderId="0" xfId="3" applyFont="1" applyAlignment="1">
      <alignment vertical="center"/>
    </xf>
    <xf numFmtId="0" fontId="10" fillId="0" borderId="0" xfId="3" applyFont="1"/>
    <xf numFmtId="0" fontId="10" fillId="0" borderId="0" xfId="3" applyFont="1" applyAlignment="1">
      <alignment vertical="center"/>
    </xf>
    <xf numFmtId="0" fontId="14" fillId="0" borderId="35" xfId="3" applyFont="1" applyBorder="1" applyAlignment="1">
      <alignment vertical="center"/>
    </xf>
    <xf numFmtId="0" fontId="14" fillId="0" borderId="36" xfId="3" applyFont="1" applyBorder="1" applyAlignment="1">
      <alignment vertical="center"/>
    </xf>
    <xf numFmtId="0" fontId="14" fillId="0" borderId="36" xfId="3" applyFont="1" applyBorder="1" applyAlignment="1">
      <alignment horizontal="center" vertical="center"/>
    </xf>
    <xf numFmtId="0" fontId="14" fillId="0" borderId="0" xfId="3" applyFont="1" applyAlignment="1">
      <alignment horizontal="right" vertical="center"/>
    </xf>
    <xf numFmtId="0" fontId="1" fillId="0" borderId="38" xfId="3" applyFont="1" applyBorder="1" applyAlignment="1">
      <alignment horizontal="left" vertical="center"/>
    </xf>
    <xf numFmtId="0" fontId="10" fillId="0" borderId="38" xfId="3" applyFont="1" applyBorder="1" applyAlignment="1">
      <alignment horizontal="center" vertical="center"/>
    </xf>
    <xf numFmtId="0" fontId="10" fillId="0" borderId="39" xfId="3" applyFont="1" applyBorder="1" applyAlignment="1">
      <alignment horizontal="center" vertical="center"/>
    </xf>
    <xf numFmtId="2" fontId="10" fillId="0" borderId="0" xfId="0" applyNumberFormat="1" applyFont="1" applyAlignment="1">
      <alignment horizontal="right" vertical="center"/>
    </xf>
    <xf numFmtId="0" fontId="1" fillId="0" borderId="39" xfId="3" applyFont="1" applyBorder="1" applyAlignment="1">
      <alignment horizontal="left" vertical="center"/>
    </xf>
    <xf numFmtId="0" fontId="1" fillId="0" borderId="39" xfId="3" applyFont="1" applyBorder="1" applyAlignment="1">
      <alignment horizontal="left" vertical="center" wrapText="1"/>
    </xf>
    <xf numFmtId="0" fontId="14" fillId="7" borderId="37" xfId="3" applyFont="1" applyFill="1" applyBorder="1" applyAlignment="1">
      <alignment horizontal="right" vertical="center"/>
    </xf>
    <xf numFmtId="0" fontId="3" fillId="7" borderId="40" xfId="0" applyFont="1" applyFill="1" applyBorder="1" applyAlignment="1">
      <alignment horizontal="right" vertical="center"/>
    </xf>
    <xf numFmtId="0" fontId="3" fillId="7" borderId="39" xfId="0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7" fillId="0" borderId="0" xfId="0" applyFont="1"/>
    <xf numFmtId="0" fontId="22" fillId="0" borderId="41" xfId="0" applyFont="1" applyBorder="1"/>
    <xf numFmtId="0" fontId="22" fillId="0" borderId="42" xfId="0" applyFont="1" applyBorder="1"/>
    <xf numFmtId="0" fontId="22" fillId="0" borderId="43" xfId="0" applyFont="1" applyBorder="1"/>
    <xf numFmtId="0" fontId="22" fillId="0" borderId="41" xfId="0" applyFont="1" applyBorder="1" applyAlignment="1">
      <alignment vertical="center"/>
    </xf>
    <xf numFmtId="0" fontId="22" fillId="0" borderId="42" xfId="0" applyFont="1" applyBorder="1" applyAlignment="1">
      <alignment vertical="center"/>
    </xf>
    <xf numFmtId="0" fontId="22" fillId="0" borderId="43" xfId="0" applyFont="1" applyBorder="1" applyAlignment="1">
      <alignment vertical="center"/>
    </xf>
    <xf numFmtId="0" fontId="3" fillId="0" borderId="44" xfId="0" applyFont="1" applyBorder="1" applyAlignment="1">
      <alignment vertical="center"/>
    </xf>
    <xf numFmtId="44" fontId="3" fillId="0" borderId="39" xfId="0" applyNumberFormat="1" applyFont="1" applyBorder="1" applyAlignment="1">
      <alignment vertical="center"/>
    </xf>
    <xf numFmtId="9" fontId="3" fillId="0" borderId="39" xfId="2" applyFont="1" applyFill="1" applyBorder="1" applyAlignment="1">
      <alignment vertical="center"/>
    </xf>
    <xf numFmtId="44" fontId="3" fillId="18" borderId="45" xfId="0" applyNumberFormat="1" applyFont="1" applyFill="1" applyBorder="1" applyAlignment="1">
      <alignment vertical="center"/>
    </xf>
    <xf numFmtId="44" fontId="3" fillId="0" borderId="0" xfId="0" applyNumberFormat="1" applyFont="1"/>
    <xf numFmtId="14" fontId="3" fillId="0" borderId="44" xfId="0" applyNumberFormat="1" applyFont="1" applyBorder="1" applyAlignment="1">
      <alignment horizontal="left" vertical="center"/>
    </xf>
    <xf numFmtId="166" fontId="3" fillId="0" borderId="39" xfId="1" applyNumberFormat="1" applyFont="1" applyBorder="1" applyAlignment="1">
      <alignment horizontal="right" vertical="center"/>
    </xf>
    <xf numFmtId="166" fontId="3" fillId="0" borderId="45" xfId="1" applyNumberFormat="1" applyFont="1" applyBorder="1" applyAlignment="1">
      <alignment horizontal="right" vertical="center"/>
    </xf>
    <xf numFmtId="166" fontId="3" fillId="19" borderId="45" xfId="1" applyNumberFormat="1" applyFont="1" applyFill="1" applyBorder="1" applyAlignment="1">
      <alignment horizontal="right" vertical="center"/>
    </xf>
    <xf numFmtId="14" fontId="3" fillId="0" borderId="46" xfId="0" applyNumberFormat="1" applyFont="1" applyBorder="1" applyAlignment="1">
      <alignment horizontal="left" vertical="center"/>
    </xf>
    <xf numFmtId="166" fontId="3" fillId="0" borderId="47" xfId="1" applyNumberFormat="1" applyFont="1" applyBorder="1" applyAlignment="1">
      <alignment horizontal="right" vertical="center"/>
    </xf>
    <xf numFmtId="166" fontId="3" fillId="19" borderId="48" xfId="1" applyNumberFormat="1" applyFont="1" applyFill="1" applyBorder="1" applyAlignment="1">
      <alignment horizontal="right" vertical="center"/>
    </xf>
    <xf numFmtId="0" fontId="3" fillId="0" borderId="46" xfId="0" applyFont="1" applyBorder="1" applyAlignment="1">
      <alignment vertical="center"/>
    </xf>
    <xf numFmtId="44" fontId="3" fillId="0" borderId="47" xfId="0" applyNumberFormat="1" applyFont="1" applyBorder="1" applyAlignment="1">
      <alignment vertical="center"/>
    </xf>
    <xf numFmtId="9" fontId="3" fillId="0" borderId="47" xfId="2" applyFont="1" applyFill="1" applyBorder="1" applyAlignment="1">
      <alignment vertical="center"/>
    </xf>
    <xf numFmtId="44" fontId="3" fillId="18" borderId="48" xfId="0" applyNumberFormat="1" applyFont="1" applyFill="1" applyBorder="1" applyAlignment="1">
      <alignment vertical="center"/>
    </xf>
    <xf numFmtId="14" fontId="3" fillId="0" borderId="0" xfId="0" applyNumberFormat="1" applyFont="1"/>
    <xf numFmtId="0" fontId="29" fillId="0" borderId="2" xfId="0" applyFont="1" applyBorder="1" applyAlignment="1">
      <alignment horizontal="right" vertical="center"/>
    </xf>
    <xf numFmtId="0" fontId="26" fillId="20" borderId="1" xfId="0" applyFont="1" applyFill="1" applyBorder="1" applyAlignment="1">
      <alignment horizontal="center" vertical="center"/>
    </xf>
    <xf numFmtId="44" fontId="12" fillId="10" borderId="1" xfId="0" applyNumberFormat="1" applyFont="1" applyFill="1" applyBorder="1" applyAlignment="1">
      <alignment horizontal="center" vertical="center"/>
    </xf>
    <xf numFmtId="44" fontId="26" fillId="20" borderId="1" xfId="0" applyNumberFormat="1" applyFont="1" applyFill="1" applyBorder="1" applyAlignment="1">
      <alignment horizontal="center" vertical="center"/>
    </xf>
    <xf numFmtId="0" fontId="22" fillId="2" borderId="0" xfId="0" applyFont="1" applyFill="1" applyAlignment="1">
      <alignment horizontal="left" vertical="center"/>
    </xf>
    <xf numFmtId="0" fontId="22" fillId="0" borderId="11" xfId="0" applyFont="1" applyBorder="1" applyAlignment="1">
      <alignment horizontal="left" vertical="center"/>
    </xf>
    <xf numFmtId="0" fontId="22" fillId="2" borderId="0" xfId="0" applyFont="1" applyFill="1" applyAlignment="1">
      <alignment horizontal="left" vertical="center" wrapText="1"/>
    </xf>
    <xf numFmtId="0" fontId="22" fillId="2" borderId="0" xfId="0" applyFont="1" applyFill="1" applyAlignment="1">
      <alignment horizontal="right" vertical="center" wrapText="1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44" fontId="34" fillId="18" borderId="12" xfId="0" applyNumberFormat="1" applyFont="1" applyFill="1" applyBorder="1" applyAlignment="1">
      <alignment horizontal="left" vertical="center"/>
    </xf>
    <xf numFmtId="2" fontId="3" fillId="0" borderId="13" xfId="0" applyNumberFormat="1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" fillId="0" borderId="14" xfId="0" applyFont="1" applyBorder="1" applyAlignment="1">
      <alignment horizontal="left" vertical="center"/>
    </xf>
    <xf numFmtId="2" fontId="3" fillId="0" borderId="15" xfId="0" applyNumberFormat="1" applyFont="1" applyBorder="1" applyAlignment="1">
      <alignment horizontal="right" vertical="center"/>
    </xf>
    <xf numFmtId="0" fontId="25" fillId="0" borderId="0" xfId="0" applyFont="1"/>
    <xf numFmtId="167" fontId="34" fillId="0" borderId="15" xfId="0" applyNumberFormat="1" applyFont="1" applyBorder="1" applyAlignment="1">
      <alignment horizontal="right" vertical="center"/>
    </xf>
    <xf numFmtId="0" fontId="25" fillId="0" borderId="0" xfId="0" applyFont="1" applyAlignment="1">
      <alignment horizontal="right"/>
    </xf>
    <xf numFmtId="168" fontId="3" fillId="0" borderId="0" xfId="0" applyNumberFormat="1" applyFont="1" applyAlignment="1">
      <alignment horizontal="left" vertical="center"/>
    </xf>
    <xf numFmtId="169" fontId="3" fillId="0" borderId="0" xfId="0" applyNumberFormat="1" applyFont="1" applyAlignment="1">
      <alignment horizontal="left" vertical="center"/>
    </xf>
    <xf numFmtId="20" fontId="25" fillId="0" borderId="0" xfId="0" applyNumberFormat="1" applyFont="1"/>
    <xf numFmtId="0" fontId="3" fillId="0" borderId="31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1" fontId="12" fillId="0" borderId="0" xfId="3" applyNumberFormat="1" applyFont="1"/>
    <xf numFmtId="14" fontId="12" fillId="0" borderId="0" xfId="3" applyNumberFormat="1" applyFont="1"/>
    <xf numFmtId="0" fontId="8" fillId="6" borderId="0" xfId="0" applyFont="1" applyFill="1" applyAlignment="1">
      <alignment horizontal="left" vertical="center" wrapText="1"/>
    </xf>
    <xf numFmtId="0" fontId="34" fillId="0" borderId="0" xfId="3" applyFont="1" applyAlignment="1">
      <alignment vertical="center"/>
    </xf>
    <xf numFmtId="0" fontId="19" fillId="0" borderId="0" xfId="0" applyFont="1"/>
    <xf numFmtId="0" fontId="19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1" fontId="12" fillId="0" borderId="0" xfId="8" applyNumberFormat="1" applyFont="1"/>
    <xf numFmtId="44" fontId="12" fillId="0" borderId="0" xfId="9" applyNumberFormat="1" applyFont="1"/>
    <xf numFmtId="0" fontId="12" fillId="0" borderId="0" xfId="9" applyFont="1" applyAlignment="1">
      <alignment horizontal="center"/>
    </xf>
    <xf numFmtId="0" fontId="12" fillId="0" borderId="0" xfId="0" applyFont="1" applyAlignment="1">
      <alignment horizontal="right" vertical="center"/>
    </xf>
    <xf numFmtId="0" fontId="12" fillId="0" borderId="0" xfId="0" applyFont="1"/>
    <xf numFmtId="0" fontId="12" fillId="0" borderId="0" xfId="0" applyFont="1" applyAlignment="1">
      <alignment horizontal="left" vertical="center"/>
    </xf>
    <xf numFmtId="0" fontId="41" fillId="22" borderId="0" xfId="0" applyFont="1" applyFill="1" applyAlignment="1">
      <alignment vertical="center"/>
    </xf>
    <xf numFmtId="170" fontId="41" fillId="22" borderId="0" xfId="0" applyNumberFormat="1" applyFont="1" applyFill="1" applyAlignment="1">
      <alignment horizontal="center" vertical="center"/>
    </xf>
    <xf numFmtId="0" fontId="42" fillId="0" borderId="0" xfId="0" applyFont="1" applyAlignment="1">
      <alignment vertical="center"/>
    </xf>
    <xf numFmtId="0" fontId="43" fillId="21" borderId="0" xfId="0" applyFont="1" applyFill="1" applyAlignment="1">
      <alignment vertical="center"/>
    </xf>
    <xf numFmtId="0" fontId="38" fillId="21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39" fillId="3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170" fontId="7" fillId="0" borderId="0" xfId="0" applyNumberFormat="1" applyFont="1" applyAlignment="1">
      <alignment horizontal="center" vertical="center"/>
    </xf>
    <xf numFmtId="0" fontId="25" fillId="3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4" fillId="2" borderId="4" xfId="0" applyFont="1" applyFill="1" applyBorder="1" applyAlignment="1">
      <alignment vertical="center"/>
    </xf>
    <xf numFmtId="0" fontId="14" fillId="2" borderId="5" xfId="0" applyFont="1" applyFill="1" applyBorder="1" applyAlignment="1">
      <alignment vertical="center"/>
    </xf>
    <xf numFmtId="0" fontId="7" fillId="12" borderId="0" xfId="0" applyFont="1" applyFill="1" applyAlignment="1">
      <alignment vertical="center"/>
    </xf>
    <xf numFmtId="0" fontId="8" fillId="3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" fillId="23" borderId="0" xfId="0" applyFont="1" applyFill="1" applyAlignment="1">
      <alignment vertical="center"/>
    </xf>
    <xf numFmtId="0" fontId="23" fillId="24" borderId="11" xfId="3" applyFont="1" applyFill="1" applyBorder="1" applyAlignment="1">
      <alignment vertical="top"/>
    </xf>
    <xf numFmtId="0" fontId="23" fillId="24" borderId="12" xfId="3" applyFont="1" applyFill="1" applyBorder="1" applyAlignment="1">
      <alignment vertical="top"/>
    </xf>
    <xf numFmtId="0" fontId="24" fillId="24" borderId="12" xfId="3" applyFont="1" applyFill="1" applyBorder="1"/>
    <xf numFmtId="0" fontId="23" fillId="24" borderId="13" xfId="3" applyFont="1" applyFill="1" applyBorder="1" applyAlignment="1">
      <alignment vertical="top"/>
    </xf>
    <xf numFmtId="0" fontId="26" fillId="24" borderId="0" xfId="3" applyFont="1" applyFill="1" applyAlignment="1">
      <alignment horizontal="center" vertical="center"/>
    </xf>
    <xf numFmtId="0" fontId="26" fillId="24" borderId="14" xfId="3" applyFont="1" applyFill="1" applyBorder="1" applyAlignment="1" applyProtection="1">
      <alignment vertical="center"/>
      <protection locked="0"/>
    </xf>
    <xf numFmtId="0" fontId="26" fillId="24" borderId="0" xfId="3" applyFont="1" applyFill="1" applyAlignment="1" applyProtection="1">
      <alignment vertical="center"/>
      <protection locked="0"/>
    </xf>
    <xf numFmtId="0" fontId="26" fillId="24" borderId="0" xfId="3" applyFont="1" applyFill="1" applyAlignment="1">
      <alignment vertical="center"/>
    </xf>
    <xf numFmtId="0" fontId="26" fillId="24" borderId="14" xfId="3" applyFont="1" applyFill="1" applyBorder="1" applyAlignment="1">
      <alignment vertical="center"/>
    </xf>
    <xf numFmtId="0" fontId="26" fillId="24" borderId="15" xfId="3" applyFont="1" applyFill="1" applyBorder="1" applyAlignment="1">
      <alignment vertical="center"/>
    </xf>
    <xf numFmtId="0" fontId="7" fillId="15" borderId="0" xfId="0" applyFont="1" applyFill="1" applyAlignment="1">
      <alignment vertical="center"/>
    </xf>
    <xf numFmtId="0" fontId="8" fillId="15" borderId="0" xfId="0" applyFont="1" applyFill="1" applyAlignment="1">
      <alignment vertical="center"/>
    </xf>
    <xf numFmtId="0" fontId="14" fillId="2" borderId="36" xfId="3" applyFont="1" applyFill="1" applyBorder="1" applyAlignment="1">
      <alignment horizontal="center" vertical="center"/>
    </xf>
    <xf numFmtId="20" fontId="3" fillId="10" borderId="1" xfId="0" applyNumberFormat="1" applyFont="1" applyFill="1" applyBorder="1" applyAlignment="1">
      <alignment horizontal="right" vertical="center"/>
    </xf>
    <xf numFmtId="1" fontId="34" fillId="13" borderId="0" xfId="3" applyNumberFormat="1" applyFont="1" applyFill="1" applyAlignment="1">
      <alignment horizontal="left" vertical="center"/>
    </xf>
    <xf numFmtId="0" fontId="34" fillId="13" borderId="0" xfId="3" applyFont="1" applyFill="1" applyAlignment="1">
      <alignment horizontal="left" vertical="center"/>
    </xf>
    <xf numFmtId="0" fontId="34" fillId="13" borderId="0" xfId="3" applyFont="1" applyFill="1" applyAlignment="1">
      <alignment horizontal="center" vertical="center"/>
    </xf>
    <xf numFmtId="0" fontId="8" fillId="3" borderId="10" xfId="0" applyFont="1" applyFill="1" applyBorder="1" applyAlignment="1">
      <alignment vertical="center"/>
    </xf>
    <xf numFmtId="0" fontId="8" fillId="4" borderId="10" xfId="0" applyFont="1" applyFill="1" applyBorder="1" applyAlignment="1">
      <alignment vertical="center"/>
    </xf>
    <xf numFmtId="0" fontId="8" fillId="12" borderId="10" xfId="0" applyFont="1" applyFill="1" applyBorder="1" applyAlignment="1">
      <alignment vertical="center"/>
    </xf>
    <xf numFmtId="44" fontId="8" fillId="11" borderId="0" xfId="0" applyNumberFormat="1" applyFont="1" applyFill="1" applyAlignment="1">
      <alignment horizontal="left" vertical="center"/>
    </xf>
    <xf numFmtId="44" fontId="8" fillId="0" borderId="0" xfId="0" applyNumberFormat="1" applyFont="1" applyAlignment="1">
      <alignment horizontal="left" vertical="center"/>
    </xf>
    <xf numFmtId="0" fontId="7" fillId="3" borderId="0" xfId="0" applyFont="1" applyFill="1" applyAlignment="1">
      <alignment horizontal="right" vertical="center"/>
    </xf>
    <xf numFmtId="44" fontId="7" fillId="3" borderId="0" xfId="0" applyNumberFormat="1" applyFont="1" applyFill="1" applyAlignment="1">
      <alignment horizontal="right" vertical="center"/>
    </xf>
    <xf numFmtId="0" fontId="12" fillId="0" borderId="5" xfId="0" applyFont="1" applyBorder="1" applyAlignment="1">
      <alignment horizontal="right" vertical="center"/>
    </xf>
    <xf numFmtId="10" fontId="3" fillId="0" borderId="5" xfId="0" applyNumberFormat="1" applyFont="1" applyBorder="1" applyAlignment="1">
      <alignment horizontal="right" vertical="center"/>
    </xf>
    <xf numFmtId="10" fontId="3" fillId="0" borderId="0" xfId="0" applyNumberFormat="1" applyFont="1" applyBorder="1" applyAlignment="1">
      <alignment horizontal="right" vertical="center"/>
    </xf>
    <xf numFmtId="9" fontId="3" fillId="0" borderId="0" xfId="0" applyNumberFormat="1" applyFont="1" applyBorder="1" applyAlignment="1">
      <alignment horizontal="right" vertical="center"/>
    </xf>
    <xf numFmtId="0" fontId="12" fillId="0" borderId="3" xfId="0" applyFont="1" applyBorder="1" applyAlignment="1">
      <alignment horizontal="right" vertical="center"/>
    </xf>
    <xf numFmtId="10" fontId="3" fillId="0" borderId="3" xfId="0" applyNumberFormat="1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5" borderId="0" xfId="0" applyFont="1" applyFill="1" applyAlignment="1">
      <alignment horizontal="right" vertical="center"/>
    </xf>
    <xf numFmtId="43" fontId="14" fillId="25" borderId="0" xfId="5" applyFont="1" applyFill="1" applyAlignment="1">
      <alignment horizontal="center" vertical="center" wrapText="1"/>
    </xf>
    <xf numFmtId="43" fontId="14" fillId="25" borderId="0" xfId="5" applyFont="1" applyFill="1" applyAlignment="1">
      <alignment horizontal="left" vertical="center"/>
    </xf>
    <xf numFmtId="0" fontId="14" fillId="25" borderId="0" xfId="4" applyFont="1" applyFill="1" applyAlignment="1">
      <alignment horizontal="center" vertical="center"/>
    </xf>
    <xf numFmtId="0" fontId="14" fillId="25" borderId="0" xfId="4" applyFont="1" applyFill="1" applyAlignment="1">
      <alignment horizontal="center" vertical="center" wrapText="1"/>
    </xf>
    <xf numFmtId="44" fontId="14" fillId="25" borderId="0" xfId="6" applyFont="1" applyFill="1" applyAlignment="1">
      <alignment horizontal="center" vertical="center" wrapText="1"/>
    </xf>
    <xf numFmtId="0" fontId="7" fillId="13" borderId="0" xfId="3" applyFont="1" applyFill="1" applyAlignment="1">
      <alignment vertical="center"/>
    </xf>
    <xf numFmtId="1" fontId="7" fillId="13" borderId="0" xfId="8" applyNumberFormat="1" applyFont="1" applyFill="1" applyAlignment="1">
      <alignment vertical="center"/>
    </xf>
    <xf numFmtId="1" fontId="7" fillId="13" borderId="0" xfId="8" applyNumberFormat="1" applyFont="1" applyFill="1" applyAlignment="1">
      <alignment vertical="center" wrapText="1"/>
    </xf>
    <xf numFmtId="0" fontId="7" fillId="2" borderId="1" xfId="3" applyFont="1" applyFill="1" applyBorder="1" applyAlignment="1" applyProtection="1">
      <alignment horizontal="center" vertical="center"/>
      <protection locked="0"/>
    </xf>
    <xf numFmtId="44" fontId="7" fillId="2" borderId="1" xfId="3" applyNumberFormat="1" applyFont="1" applyFill="1" applyBorder="1" applyAlignment="1" applyProtection="1">
      <alignment vertical="center"/>
      <protection locked="0"/>
    </xf>
    <xf numFmtId="0" fontId="7" fillId="7" borderId="1" xfId="3" applyFont="1" applyFill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164" fontId="3" fillId="5" borderId="0" xfId="0" applyNumberFormat="1" applyFont="1" applyFill="1" applyAlignment="1">
      <alignment horizontal="right" vertical="center"/>
    </xf>
    <xf numFmtId="0" fontId="3" fillId="8" borderId="0" xfId="0" applyFont="1" applyFill="1" applyAlignment="1">
      <alignment horizontal="right" vertical="center"/>
    </xf>
    <xf numFmtId="0" fontId="8" fillId="12" borderId="8" xfId="0" applyFont="1" applyFill="1" applyBorder="1" applyAlignment="1">
      <alignment horizontal="left" vertical="center"/>
    </xf>
    <xf numFmtId="0" fontId="8" fillId="12" borderId="9" xfId="0" applyFont="1" applyFill="1" applyBorder="1" applyAlignment="1">
      <alignment horizontal="left" vertical="center"/>
    </xf>
    <xf numFmtId="0" fontId="8" fillId="12" borderId="10" xfId="0" applyFont="1" applyFill="1" applyBorder="1" applyAlignment="1">
      <alignment horizontal="left" vertical="center"/>
    </xf>
    <xf numFmtId="0" fontId="8" fillId="3" borderId="8" xfId="0" applyFont="1" applyFill="1" applyBorder="1" applyAlignment="1">
      <alignment horizontal="left" vertical="center"/>
    </xf>
    <xf numFmtId="0" fontId="8" fillId="3" borderId="9" xfId="0" applyFont="1" applyFill="1" applyBorder="1" applyAlignment="1">
      <alignment horizontal="left" vertical="center"/>
    </xf>
    <xf numFmtId="0" fontId="8" fillId="3" borderId="10" xfId="0" applyFont="1" applyFill="1" applyBorder="1" applyAlignment="1">
      <alignment horizontal="left" vertical="center"/>
    </xf>
    <xf numFmtId="0" fontId="8" fillId="4" borderId="8" xfId="0" applyFont="1" applyFill="1" applyBorder="1" applyAlignment="1">
      <alignment horizontal="left" vertical="center" wrapText="1"/>
    </xf>
    <xf numFmtId="0" fontId="8" fillId="4" borderId="9" xfId="0" applyFont="1" applyFill="1" applyBorder="1" applyAlignment="1">
      <alignment horizontal="left" vertical="center" wrapText="1"/>
    </xf>
    <xf numFmtId="0" fontId="8" fillId="4" borderId="10" xfId="0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7" fillId="26" borderId="0" xfId="4" applyFont="1" applyFill="1" applyAlignment="1">
      <alignment horizontal="center" vertical="center"/>
    </xf>
    <xf numFmtId="0" fontId="21" fillId="10" borderId="0" xfId="7" applyFont="1" applyFill="1" applyAlignment="1">
      <alignment horizontal="center" vertical="center"/>
    </xf>
    <xf numFmtId="0" fontId="27" fillId="17" borderId="31" xfId="3" applyFont="1" applyFill="1" applyBorder="1" applyAlignment="1">
      <alignment horizontal="center" vertical="center"/>
    </xf>
    <xf numFmtId="0" fontId="27" fillId="17" borderId="32" xfId="3" applyFont="1" applyFill="1" applyBorder="1" applyAlignment="1">
      <alignment horizontal="center" vertical="center"/>
    </xf>
    <xf numFmtId="0" fontId="26" fillId="24" borderId="14" xfId="3" applyFont="1" applyFill="1" applyBorder="1" applyAlignment="1">
      <alignment horizontal="center" vertical="center"/>
    </xf>
    <xf numFmtId="0" fontId="26" fillId="24" borderId="0" xfId="3" applyFont="1" applyFill="1" applyAlignment="1">
      <alignment horizontal="center" vertical="center"/>
    </xf>
    <xf numFmtId="0" fontId="18" fillId="0" borderId="14" xfId="3" applyFont="1" applyBorder="1" applyAlignment="1" applyProtection="1">
      <alignment horizontal="center" vertical="center"/>
      <protection locked="0"/>
    </xf>
    <xf numFmtId="0" fontId="18" fillId="0" borderId="0" xfId="3" applyFont="1" applyAlignment="1" applyProtection="1">
      <alignment horizontal="center" vertical="center"/>
      <protection locked="0"/>
    </xf>
    <xf numFmtId="0" fontId="26" fillId="24" borderId="14" xfId="3" applyFont="1" applyFill="1" applyBorder="1" applyAlignment="1">
      <alignment vertical="center"/>
    </xf>
    <xf numFmtId="0" fontId="26" fillId="24" borderId="0" xfId="3" applyFont="1" applyFill="1" applyAlignment="1">
      <alignment vertical="center"/>
    </xf>
    <xf numFmtId="0" fontId="18" fillId="0" borderId="0" xfId="3" applyFont="1" applyAlignment="1">
      <alignment horizontal="center" vertical="center"/>
    </xf>
    <xf numFmtId="0" fontId="33" fillId="20" borderId="1" xfId="0" applyFont="1" applyFill="1" applyBorder="1" applyAlignment="1">
      <alignment horizontal="center" vertical="center"/>
    </xf>
    <xf numFmtId="0" fontId="9" fillId="2" borderId="1" xfId="3" applyFont="1" applyFill="1" applyBorder="1" applyAlignment="1" applyProtection="1">
      <alignment horizontal="center" vertical="center"/>
      <protection locked="0"/>
    </xf>
    <xf numFmtId="0" fontId="39" fillId="3" borderId="0" xfId="0" applyFont="1" applyFill="1" applyAlignment="1">
      <alignment horizontal="left" vertical="center"/>
    </xf>
    <xf numFmtId="171" fontId="10" fillId="0" borderId="38" xfId="3" applyNumberFormat="1" applyFont="1" applyBorder="1" applyAlignment="1">
      <alignment horizontal="center" vertical="center"/>
    </xf>
    <xf numFmtId="171" fontId="10" fillId="0" borderId="39" xfId="3" applyNumberFormat="1" applyFont="1" applyBorder="1" applyAlignment="1">
      <alignment horizontal="center" vertical="center"/>
    </xf>
    <xf numFmtId="172" fontId="22" fillId="7" borderId="0" xfId="0" applyNumberFormat="1" applyFont="1" applyFill="1" applyAlignment="1">
      <alignment horizontal="right" vertical="center"/>
    </xf>
    <xf numFmtId="4" fontId="3" fillId="7" borderId="15" xfId="0" applyNumberFormat="1" applyFont="1" applyFill="1" applyBorder="1" applyAlignment="1">
      <alignment horizontal="right" vertical="center"/>
    </xf>
    <xf numFmtId="44" fontId="3" fillId="2" borderId="0" xfId="0" applyNumberFormat="1" applyFont="1" applyFill="1" applyAlignment="1">
      <alignment vertical="center"/>
    </xf>
    <xf numFmtId="44" fontId="3" fillId="8" borderId="0" xfId="0" applyNumberFormat="1" applyFont="1" applyFill="1" applyAlignment="1">
      <alignment horizontal="right" vertical="center"/>
    </xf>
    <xf numFmtId="0" fontId="5" fillId="6" borderId="0" xfId="0" applyFont="1" applyFill="1" applyAlignment="1">
      <alignment vertical="center" wrapText="1"/>
    </xf>
    <xf numFmtId="0" fontId="44" fillId="0" borderId="0" xfId="3" applyFont="1"/>
    <xf numFmtId="44" fontId="8" fillId="10" borderId="0" xfId="0" applyNumberFormat="1" applyFont="1" applyFill="1" applyAlignment="1">
      <alignment horizontal="right" vertical="center"/>
    </xf>
    <xf numFmtId="44" fontId="3" fillId="2" borderId="1" xfId="0" applyNumberFormat="1" applyFont="1" applyFill="1" applyBorder="1" applyAlignment="1">
      <alignment horizontal="right" vertical="center"/>
    </xf>
    <xf numFmtId="3" fontId="7" fillId="6" borderId="1" xfId="3" applyNumberFormat="1" applyFont="1" applyFill="1" applyBorder="1" applyAlignment="1">
      <alignment horizontal="right" vertical="center"/>
    </xf>
    <xf numFmtId="3" fontId="7" fillId="13" borderId="1" xfId="3" applyNumberFormat="1" applyFont="1" applyFill="1" applyBorder="1" applyAlignment="1">
      <alignment horizontal="right" vertical="center"/>
    </xf>
    <xf numFmtId="0" fontId="45" fillId="0" borderId="0" xfId="3" applyFont="1" applyAlignment="1" applyProtection="1">
      <alignment vertical="center"/>
      <protection locked="0"/>
    </xf>
    <xf numFmtId="0" fontId="46" fillId="0" borderId="24" xfId="3" applyFont="1" applyBorder="1" applyAlignment="1" applyProtection="1">
      <alignment horizontal="center" vertical="center"/>
      <protection locked="0"/>
    </xf>
    <xf numFmtId="0" fontId="46" fillId="0" borderId="0" xfId="0" applyFont="1"/>
    <xf numFmtId="0" fontId="47" fillId="0" borderId="0" xfId="3" applyFont="1" applyAlignment="1">
      <alignment vertical="center"/>
    </xf>
    <xf numFmtId="0" fontId="47" fillId="0" borderId="0" xfId="3" quotePrefix="1" applyFont="1" applyAlignment="1">
      <alignment vertical="center"/>
    </xf>
    <xf numFmtId="2" fontId="10" fillId="2" borderId="38" xfId="3" applyNumberFormat="1" applyFont="1" applyFill="1" applyBorder="1" applyAlignment="1">
      <alignment horizontal="center" vertical="center"/>
    </xf>
    <xf numFmtId="0" fontId="47" fillId="0" borderId="0" xfId="0" applyFont="1"/>
    <xf numFmtId="44" fontId="46" fillId="0" borderId="0" xfId="0" applyNumberFormat="1" applyFont="1"/>
    <xf numFmtId="166" fontId="46" fillId="0" borderId="0" xfId="0" applyNumberFormat="1" applyFont="1"/>
    <xf numFmtId="0" fontId="46" fillId="0" borderId="0" xfId="0" quotePrefix="1" applyFont="1" applyAlignment="1">
      <alignment horizontal="left" vertical="center"/>
    </xf>
    <xf numFmtId="0" fontId="46" fillId="0" borderId="0" xfId="0" applyFont="1" applyAlignment="1">
      <alignment horizontal="left"/>
    </xf>
    <xf numFmtId="0" fontId="46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4" fillId="0" borderId="0" xfId="0" applyFont="1" applyBorder="1" applyAlignment="1">
      <alignment horizontal="left" vertical="center"/>
    </xf>
    <xf numFmtId="172" fontId="3" fillId="13" borderId="0" xfId="0" applyNumberFormat="1" applyFont="1" applyFill="1" applyBorder="1" applyAlignment="1">
      <alignment horizontal="left" vertical="center"/>
    </xf>
    <xf numFmtId="20" fontId="3" fillId="13" borderId="0" xfId="0" applyNumberFormat="1" applyFont="1" applyFill="1" applyBorder="1" applyAlignment="1">
      <alignment horizontal="left" vertical="center"/>
    </xf>
    <xf numFmtId="20" fontId="3" fillId="13" borderId="32" xfId="0" applyNumberFormat="1" applyFont="1" applyFill="1" applyBorder="1" applyAlignment="1">
      <alignment horizontal="left" vertical="center"/>
    </xf>
    <xf numFmtId="4" fontId="3" fillId="7" borderId="33" xfId="0" applyNumberFormat="1" applyFont="1" applyFill="1" applyBorder="1" applyAlignment="1">
      <alignment horizontal="right" vertical="center"/>
    </xf>
    <xf numFmtId="0" fontId="46" fillId="0" borderId="0" xfId="0" quotePrefix="1" applyFont="1"/>
    <xf numFmtId="0" fontId="46" fillId="0" borderId="0" xfId="0" applyFont="1" applyAlignment="1">
      <alignment vertical="center"/>
    </xf>
    <xf numFmtId="0" fontId="45" fillId="0" borderId="0" xfId="3" applyFont="1" applyAlignment="1">
      <alignment vertical="center"/>
    </xf>
    <xf numFmtId="44" fontId="3" fillId="5" borderId="1" xfId="0" applyNumberFormat="1" applyFont="1" applyFill="1" applyBorder="1" applyAlignment="1">
      <alignment horizontal="right" vertical="center"/>
    </xf>
  </cellXfs>
  <cellStyles count="10">
    <cellStyle name="Komma" xfId="1" builtinId="3"/>
    <cellStyle name="Komma 3 4" xfId="5" xr:uid="{EE760088-D092-4024-AB60-42B8B3C60A14}"/>
    <cellStyle name="Prozent" xfId="2" builtinId="5"/>
    <cellStyle name="Standard" xfId="0" builtinId="0"/>
    <cellStyle name="Standard 2 2 2" xfId="3" xr:uid="{8EEB269F-5B71-4E33-9FEE-9D15CC144F24}"/>
    <cellStyle name="Standard 23" xfId="7" xr:uid="{77408A20-87FF-41C6-9769-B0CF2102C766}"/>
    <cellStyle name="Standard 3 2 5" xfId="9" xr:uid="{3A7EAC7B-665B-4713-B799-5909E1429C14}"/>
    <cellStyle name="Standard 3 9" xfId="4" xr:uid="{E4DF2C41-4D78-470A-BF72-8BCE8320CB26}"/>
    <cellStyle name="Standard_0ADRESS" xfId="8" xr:uid="{C0247243-BF5C-45A7-84DD-6D37A98515C4}"/>
    <cellStyle name="Währung 2 8" xfId="6" xr:uid="{0CF46969-11EC-4D5D-9883-AF6D566F9861}"/>
  </cellStyles>
  <dxfs count="3">
    <dxf>
      <font>
        <color rgb="FF9C5700"/>
      </font>
      <fill>
        <patternFill>
          <bgColor rgb="FFFFEB9C"/>
        </patternFill>
      </fill>
    </dxf>
    <dxf>
      <fill>
        <patternFill>
          <bgColor theme="7"/>
        </patternFill>
      </fill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FFE5E5"/>
      <color rgb="FFFFC1C1"/>
      <color rgb="FFFFCCCC"/>
      <color rgb="FFFFCC99"/>
      <color rgb="FFFFDDDD"/>
      <color rgb="FFEBCE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1109800</xdr:colOff>
      <xdr:row>8</xdr:row>
      <xdr:rowOff>312419</xdr:rowOff>
    </xdr:from>
    <xdr:to>
      <xdr:col>4</xdr:col>
      <xdr:colOff>2301610</xdr:colOff>
      <xdr:row>11</xdr:row>
      <xdr:rowOff>10364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0647F52-DD09-4010-8978-E3EA715AE58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92240" y="2994659"/>
          <a:ext cx="1188000" cy="90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203</xdr:row>
      <xdr:rowOff>0</xdr:rowOff>
    </xdr:from>
    <xdr:to>
      <xdr:col>2</xdr:col>
      <xdr:colOff>47625</xdr:colOff>
      <xdr:row>203</xdr:row>
      <xdr:rowOff>9525</xdr:rowOff>
    </xdr:to>
    <xdr:pic>
      <xdr:nvPicPr>
        <xdr:cNvPr id="2" name="Grafik 1" descr="http://slapshot.ch.sportalsports.com/images/blank.gif">
          <a:extLst>
            <a:ext uri="{FF2B5EF4-FFF2-40B4-BE49-F238E27FC236}">
              <a16:creationId xmlns:a16="http://schemas.microsoft.com/office/drawing/2014/main" id="{DE466A35-8235-46F2-B0C4-4B3FD7297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8206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203</xdr:row>
      <xdr:rowOff>0</xdr:rowOff>
    </xdr:from>
    <xdr:to>
      <xdr:col>2</xdr:col>
      <xdr:colOff>47625</xdr:colOff>
      <xdr:row>203</xdr:row>
      <xdr:rowOff>9525</xdr:rowOff>
    </xdr:to>
    <xdr:pic>
      <xdr:nvPicPr>
        <xdr:cNvPr id="3" name="Grafik 2" descr="http://slapshot.ch.sportalsports.com/images/blank.gif">
          <a:extLst>
            <a:ext uri="{FF2B5EF4-FFF2-40B4-BE49-F238E27FC236}">
              <a16:creationId xmlns:a16="http://schemas.microsoft.com/office/drawing/2014/main" id="{05175768-C2FF-4E8D-8814-B0085B0E9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8206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47625</xdr:rowOff>
    </xdr:to>
    <xdr:pic>
      <xdr:nvPicPr>
        <xdr:cNvPr id="4" name="Grafik 3" descr="http://slapshot.ch.sportalsports.com/images/blank.gif">
          <a:extLst>
            <a:ext uri="{FF2B5EF4-FFF2-40B4-BE49-F238E27FC236}">
              <a16:creationId xmlns:a16="http://schemas.microsoft.com/office/drawing/2014/main" id="{E71F8538-9A7E-455F-8781-F288D9B20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134100"/>
          <a:ext cx="9525" cy="47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171</xdr:row>
      <xdr:rowOff>0</xdr:rowOff>
    </xdr:from>
    <xdr:ext cx="47625" cy="9525"/>
    <xdr:pic>
      <xdr:nvPicPr>
        <xdr:cNvPr id="5" name="Grafik 4" descr="http://slapshot.ch.sportalsports.com/images/blank.gif">
          <a:extLst>
            <a:ext uri="{FF2B5EF4-FFF2-40B4-BE49-F238E27FC236}">
              <a16:creationId xmlns:a16="http://schemas.microsoft.com/office/drawing/2014/main" id="{A4C1B6C1-311E-4DF1-8163-0155CA2D3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11956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48</xdr:row>
      <xdr:rowOff>0</xdr:rowOff>
    </xdr:from>
    <xdr:ext cx="47625" cy="9525"/>
    <xdr:pic>
      <xdr:nvPicPr>
        <xdr:cNvPr id="6" name="Grafik 5" descr="http://slapshot.ch.sportalsports.com/images/blank.gif">
          <a:extLst>
            <a:ext uri="{FF2B5EF4-FFF2-40B4-BE49-F238E27FC236}">
              <a16:creationId xmlns:a16="http://schemas.microsoft.com/office/drawing/2014/main" id="{4946DDC6-4569-4277-AD6F-2FFCBF81B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563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183</xdr:row>
      <xdr:rowOff>0</xdr:rowOff>
    </xdr:from>
    <xdr:ext cx="47625" cy="9525"/>
    <xdr:pic>
      <xdr:nvPicPr>
        <xdr:cNvPr id="7" name="Grafik 6" descr="http://slapshot.ch.sportalsports.com/images/blank.gif">
          <a:extLst>
            <a:ext uri="{FF2B5EF4-FFF2-40B4-BE49-F238E27FC236}">
              <a16:creationId xmlns:a16="http://schemas.microsoft.com/office/drawing/2014/main" id="{7E96A574-F5C3-4297-82E5-4566783B5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38245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143</xdr:row>
      <xdr:rowOff>0</xdr:rowOff>
    </xdr:from>
    <xdr:ext cx="47625" cy="9525"/>
    <xdr:pic>
      <xdr:nvPicPr>
        <xdr:cNvPr id="8" name="Grafik 7" descr="http://slapshot.ch.sportalsports.com/images/blank.gif">
          <a:extLst>
            <a:ext uri="{FF2B5EF4-FFF2-40B4-BE49-F238E27FC236}">
              <a16:creationId xmlns:a16="http://schemas.microsoft.com/office/drawing/2014/main" id="{792E4264-79AE-4940-8F5B-40B8C28A9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50615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126</xdr:row>
      <xdr:rowOff>0</xdr:rowOff>
    </xdr:from>
    <xdr:ext cx="47625" cy="9525"/>
    <xdr:pic>
      <xdr:nvPicPr>
        <xdr:cNvPr id="9" name="Grafik 8" descr="http://slapshot.ch.sportalsports.com/images/blank.gif">
          <a:extLst>
            <a:ext uri="{FF2B5EF4-FFF2-40B4-BE49-F238E27FC236}">
              <a16:creationId xmlns:a16="http://schemas.microsoft.com/office/drawing/2014/main" id="{08F7873F-F0BD-4D7F-8F0C-3407523E2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1337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45</xdr:row>
      <xdr:rowOff>0</xdr:rowOff>
    </xdr:from>
    <xdr:ext cx="47625" cy="9525"/>
    <xdr:pic>
      <xdr:nvPicPr>
        <xdr:cNvPr id="10" name="Grafik 9" descr="http://slapshot.ch.sportalsports.com/images/blank.gif">
          <a:extLst>
            <a:ext uri="{FF2B5EF4-FFF2-40B4-BE49-F238E27FC236}">
              <a16:creationId xmlns:a16="http://schemas.microsoft.com/office/drawing/2014/main" id="{01E8D92F-7DE5-4BAE-AAFF-96B9199DA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2820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</xdr:row>
      <xdr:rowOff>0</xdr:rowOff>
    </xdr:from>
    <xdr:ext cx="47625" cy="9525"/>
    <xdr:pic>
      <xdr:nvPicPr>
        <xdr:cNvPr id="11" name="Grafik 10" descr="http://slapshot.ch.sportalsports.com/images/blank.gif">
          <a:extLst>
            <a:ext uri="{FF2B5EF4-FFF2-40B4-BE49-F238E27FC236}">
              <a16:creationId xmlns:a16="http://schemas.microsoft.com/office/drawing/2014/main" id="{88923A72-9308-4905-A16F-28D9AFAD4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143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122</xdr:row>
      <xdr:rowOff>0</xdr:rowOff>
    </xdr:from>
    <xdr:ext cx="47625" cy="9525"/>
    <xdr:pic>
      <xdr:nvPicPr>
        <xdr:cNvPr id="12" name="Grafik 11" descr="http://slapshot.ch.sportalsports.com/images/blank.gif">
          <a:extLst>
            <a:ext uri="{FF2B5EF4-FFF2-40B4-BE49-F238E27FC236}">
              <a16:creationId xmlns:a16="http://schemas.microsoft.com/office/drawing/2014/main" id="{1F98B836-2046-4D78-B866-35D4DF4C4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0460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210</xdr:row>
      <xdr:rowOff>0</xdr:rowOff>
    </xdr:from>
    <xdr:ext cx="47625" cy="9525"/>
    <xdr:pic>
      <xdr:nvPicPr>
        <xdr:cNvPr id="13" name="Grafik 12" descr="http://slapshot.ch.sportalsports.com/images/blank.gif">
          <a:extLst>
            <a:ext uri="{FF2B5EF4-FFF2-40B4-BE49-F238E27FC236}">
              <a16:creationId xmlns:a16="http://schemas.microsoft.com/office/drawing/2014/main" id="{CC995E72-4687-4CEE-A1FA-ACDA163A8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9739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192</xdr:row>
      <xdr:rowOff>0</xdr:rowOff>
    </xdr:from>
    <xdr:ext cx="47625" cy="9525"/>
    <xdr:pic>
      <xdr:nvPicPr>
        <xdr:cNvPr id="14" name="Grafik 13" descr="http://slapshot.ch.sportalsports.com/images/blank.gif">
          <a:extLst>
            <a:ext uri="{FF2B5EF4-FFF2-40B4-BE49-F238E27FC236}">
              <a16:creationId xmlns:a16="http://schemas.microsoft.com/office/drawing/2014/main" id="{5CBF5622-34F9-4A5B-BA8A-8BBD91515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5796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47625" cy="9525"/>
    <xdr:pic>
      <xdr:nvPicPr>
        <xdr:cNvPr id="15" name="Grafik 14" descr="http://slapshot.ch.sportalsports.com/images/blank.gif">
          <a:extLst>
            <a:ext uri="{FF2B5EF4-FFF2-40B4-BE49-F238E27FC236}">
              <a16:creationId xmlns:a16="http://schemas.microsoft.com/office/drawing/2014/main" id="{C164237C-1144-4B70-9D32-355F489E6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629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140</xdr:row>
      <xdr:rowOff>0</xdr:rowOff>
    </xdr:from>
    <xdr:ext cx="47625" cy="9525"/>
    <xdr:pic>
      <xdr:nvPicPr>
        <xdr:cNvPr id="16" name="Grafik 15" descr="http://slapshot.ch.sportalsports.com/images/blank.gif">
          <a:extLst>
            <a:ext uri="{FF2B5EF4-FFF2-40B4-BE49-F238E27FC236}">
              <a16:creationId xmlns:a16="http://schemas.microsoft.com/office/drawing/2014/main" id="{FD54F9EA-6927-4611-8E10-0355FBCCD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4404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47625" cy="9525"/>
    <xdr:pic>
      <xdr:nvPicPr>
        <xdr:cNvPr id="17" name="Grafik 16" descr="http://slapshot.ch.sportalsports.com/images/blank.gif">
          <a:extLst>
            <a:ext uri="{FF2B5EF4-FFF2-40B4-BE49-F238E27FC236}">
              <a16:creationId xmlns:a16="http://schemas.microsoft.com/office/drawing/2014/main" id="{CC80F947-E0E4-464F-9F49-0CFDC076B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526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136</xdr:row>
      <xdr:rowOff>0</xdr:rowOff>
    </xdr:from>
    <xdr:ext cx="47625" cy="9525"/>
    <xdr:pic>
      <xdr:nvPicPr>
        <xdr:cNvPr id="18" name="Grafik 17" descr="http://slapshot.ch.sportalsports.com/images/blank.gif">
          <a:extLst>
            <a:ext uri="{FF2B5EF4-FFF2-40B4-BE49-F238E27FC236}">
              <a16:creationId xmlns:a16="http://schemas.microsoft.com/office/drawing/2014/main" id="{2F46762E-1CF3-4776-A21B-45921AEE4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3528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223</xdr:row>
      <xdr:rowOff>0</xdr:rowOff>
    </xdr:from>
    <xdr:ext cx="47625" cy="9525"/>
    <xdr:pic>
      <xdr:nvPicPr>
        <xdr:cNvPr id="19" name="Grafik 18" descr="http://slapshot.ch.sportalsports.com/images/blank.gif">
          <a:extLst>
            <a:ext uri="{FF2B5EF4-FFF2-40B4-BE49-F238E27FC236}">
              <a16:creationId xmlns:a16="http://schemas.microsoft.com/office/drawing/2014/main" id="{7FC9FEEB-873A-4E6A-A050-F74F43D65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25875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90</xdr:row>
      <xdr:rowOff>0</xdr:rowOff>
    </xdr:from>
    <xdr:ext cx="47625" cy="9525"/>
    <xdr:pic>
      <xdr:nvPicPr>
        <xdr:cNvPr id="20" name="Grafik 19" descr="http://slapshot.ch.sportalsports.com/images/blank.gif">
          <a:extLst>
            <a:ext uri="{FF2B5EF4-FFF2-40B4-BE49-F238E27FC236}">
              <a16:creationId xmlns:a16="http://schemas.microsoft.com/office/drawing/2014/main" id="{BE439DE5-EDB7-4E2C-9297-8F48CAC37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450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75</xdr:row>
      <xdr:rowOff>0</xdr:rowOff>
    </xdr:from>
    <xdr:ext cx="47625" cy="9525"/>
    <xdr:pic>
      <xdr:nvPicPr>
        <xdr:cNvPr id="21" name="Grafik 20" descr="http://slapshot.ch.sportalsports.com/images/blank.gif">
          <a:extLst>
            <a:ext uri="{FF2B5EF4-FFF2-40B4-BE49-F238E27FC236}">
              <a16:creationId xmlns:a16="http://schemas.microsoft.com/office/drawing/2014/main" id="{3C670068-770D-4AD4-89C6-E1ECDFB6C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1644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127</xdr:row>
      <xdr:rowOff>0</xdr:rowOff>
    </xdr:from>
    <xdr:ext cx="47625" cy="9525"/>
    <xdr:pic>
      <xdr:nvPicPr>
        <xdr:cNvPr id="22" name="Grafik 21" descr="http://slapshot.ch.sportalsports.com/images/blank.gif">
          <a:extLst>
            <a:ext uri="{FF2B5EF4-FFF2-40B4-BE49-F238E27FC236}">
              <a16:creationId xmlns:a16="http://schemas.microsoft.com/office/drawing/2014/main" id="{05C9CFA9-FCDD-4586-9D8F-0010D88B9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15563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96</xdr:row>
      <xdr:rowOff>0</xdr:rowOff>
    </xdr:from>
    <xdr:ext cx="47625" cy="9525"/>
    <xdr:pic>
      <xdr:nvPicPr>
        <xdr:cNvPr id="23" name="Grafik 22" descr="http://slapshot.ch.sportalsports.com/images/blank.gif">
          <a:extLst>
            <a:ext uri="{FF2B5EF4-FFF2-40B4-BE49-F238E27FC236}">
              <a16:creationId xmlns:a16="http://schemas.microsoft.com/office/drawing/2014/main" id="{7A555722-CD6F-4B0D-B1EB-061CA9A94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765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172</xdr:row>
      <xdr:rowOff>0</xdr:rowOff>
    </xdr:from>
    <xdr:ext cx="47625" cy="9525"/>
    <xdr:pic>
      <xdr:nvPicPr>
        <xdr:cNvPr id="24" name="Grafik 23" descr="http://slapshot.ch.sportalsports.com/images/blank.gif">
          <a:extLst>
            <a:ext uri="{FF2B5EF4-FFF2-40B4-BE49-F238E27FC236}">
              <a16:creationId xmlns:a16="http://schemas.microsoft.com/office/drawing/2014/main" id="{5B43B2C8-5FF8-46E5-99B5-62F713F7E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1414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47625" cy="9525"/>
    <xdr:pic>
      <xdr:nvPicPr>
        <xdr:cNvPr id="25" name="Grafik 24" descr="http://slapshot.ch.sportalsports.com/images/blank.gif">
          <a:extLst>
            <a:ext uri="{FF2B5EF4-FFF2-40B4-BE49-F238E27FC236}">
              <a16:creationId xmlns:a16="http://schemas.microsoft.com/office/drawing/2014/main" id="{93BF8032-3A4E-42AF-88EA-834AF5F5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391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190</xdr:row>
      <xdr:rowOff>0</xdr:rowOff>
    </xdr:from>
    <xdr:ext cx="47625" cy="9525"/>
    <xdr:pic>
      <xdr:nvPicPr>
        <xdr:cNvPr id="26" name="Grafik 25" descr="http://slapshot.ch.sportalsports.com/images/blank.gif">
          <a:extLst>
            <a:ext uri="{FF2B5EF4-FFF2-40B4-BE49-F238E27FC236}">
              <a16:creationId xmlns:a16="http://schemas.microsoft.com/office/drawing/2014/main" id="{2E0810A4-DAFB-42B1-A6C5-5587A0E0B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5358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129</xdr:row>
      <xdr:rowOff>0</xdr:rowOff>
    </xdr:from>
    <xdr:ext cx="47625" cy="9525"/>
    <xdr:pic>
      <xdr:nvPicPr>
        <xdr:cNvPr id="27" name="Grafik 26" descr="http://slapshot.ch.sportalsports.com/images/blank.gif">
          <a:extLst>
            <a:ext uri="{FF2B5EF4-FFF2-40B4-BE49-F238E27FC236}">
              <a16:creationId xmlns:a16="http://schemas.microsoft.com/office/drawing/2014/main" id="{C9798967-7C2F-40B2-BC1E-DB0C6868A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19944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47625" cy="9525"/>
    <xdr:pic>
      <xdr:nvPicPr>
        <xdr:cNvPr id="28" name="Grafik 27" descr="http://slapshot.ch.sportalsports.com/images/blank.gif">
          <a:extLst>
            <a:ext uri="{FF2B5EF4-FFF2-40B4-BE49-F238E27FC236}">
              <a16:creationId xmlns:a16="http://schemas.microsoft.com/office/drawing/2014/main" id="{413B1694-54B4-4BE3-AC07-F545F3BD5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6040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103</xdr:row>
      <xdr:rowOff>0</xdr:rowOff>
    </xdr:from>
    <xdr:ext cx="47625" cy="9525"/>
    <xdr:pic>
      <xdr:nvPicPr>
        <xdr:cNvPr id="29" name="Grafik 28" descr="http://slapshot.ch.sportalsports.com/images/blank.gif">
          <a:extLst>
            <a:ext uri="{FF2B5EF4-FFF2-40B4-BE49-F238E27FC236}">
              <a16:creationId xmlns:a16="http://schemas.microsoft.com/office/drawing/2014/main" id="{76CBA314-163A-4A0E-9CDB-FA37CA4EB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2985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148</xdr:row>
      <xdr:rowOff>0</xdr:rowOff>
    </xdr:from>
    <xdr:ext cx="47625" cy="9525"/>
    <xdr:pic>
      <xdr:nvPicPr>
        <xdr:cNvPr id="30" name="Grafik 29" descr="http://slapshot.ch.sportalsports.com/images/blank.gif">
          <a:extLst>
            <a:ext uri="{FF2B5EF4-FFF2-40B4-BE49-F238E27FC236}">
              <a16:creationId xmlns:a16="http://schemas.microsoft.com/office/drawing/2014/main" id="{D3638B44-C94D-454B-AB53-FC8DBBED9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6156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155</xdr:row>
      <xdr:rowOff>0</xdr:rowOff>
    </xdr:from>
    <xdr:ext cx="47625" cy="9525"/>
    <xdr:pic>
      <xdr:nvPicPr>
        <xdr:cNvPr id="31" name="Grafik 30" descr="http://slapshot.ch.sportalsports.com/images/blank.gif">
          <a:extLst>
            <a:ext uri="{FF2B5EF4-FFF2-40B4-BE49-F238E27FC236}">
              <a16:creationId xmlns:a16="http://schemas.microsoft.com/office/drawing/2014/main" id="{801DD81A-436C-42BB-9C3B-3D56732CB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76904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191</xdr:row>
      <xdr:rowOff>0</xdr:rowOff>
    </xdr:from>
    <xdr:ext cx="47625" cy="9525"/>
    <xdr:pic>
      <xdr:nvPicPr>
        <xdr:cNvPr id="32" name="Grafik 31" descr="http://slapshot.ch.sportalsports.com/images/blank.gif">
          <a:extLst>
            <a:ext uri="{FF2B5EF4-FFF2-40B4-BE49-F238E27FC236}">
              <a16:creationId xmlns:a16="http://schemas.microsoft.com/office/drawing/2014/main" id="{8272B6C8-BCF8-4F1A-90EB-7D22BB9D5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55771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47625" cy="9525"/>
    <xdr:pic>
      <xdr:nvPicPr>
        <xdr:cNvPr id="33" name="Grafik 32" descr="http://slapshot.ch.sportalsports.com/images/blank.gif">
          <a:extLst>
            <a:ext uri="{FF2B5EF4-FFF2-40B4-BE49-F238E27FC236}">
              <a16:creationId xmlns:a16="http://schemas.microsoft.com/office/drawing/2014/main" id="{1DFED0A3-AF03-42AA-AA49-E55B80FAE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858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47625" cy="9525"/>
    <xdr:pic>
      <xdr:nvPicPr>
        <xdr:cNvPr id="34" name="Grafik 33" descr="http://slapshot.ch.sportalsports.com/images/blank.gif">
          <a:extLst>
            <a:ext uri="{FF2B5EF4-FFF2-40B4-BE49-F238E27FC236}">
              <a16:creationId xmlns:a16="http://schemas.microsoft.com/office/drawing/2014/main" id="{64B343C1-0B4E-4741-8432-B5081DB57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030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77</xdr:row>
      <xdr:rowOff>0</xdr:rowOff>
    </xdr:from>
    <xdr:ext cx="47625" cy="9525"/>
    <xdr:pic>
      <xdr:nvPicPr>
        <xdr:cNvPr id="35" name="Grafik 34" descr="http://slapshot.ch.sportalsports.com/images/blank.gif">
          <a:extLst>
            <a:ext uri="{FF2B5EF4-FFF2-40B4-BE49-F238E27FC236}">
              <a16:creationId xmlns:a16="http://schemas.microsoft.com/office/drawing/2014/main" id="{4F76DF7A-030A-4AED-9672-0B74D69DF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602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50</xdr:row>
      <xdr:rowOff>0</xdr:rowOff>
    </xdr:from>
    <xdr:ext cx="47625" cy="9525"/>
    <xdr:pic>
      <xdr:nvPicPr>
        <xdr:cNvPr id="36" name="Grafik 35" descr="http://slapshot.ch.sportalsports.com/images/blank.gif">
          <a:extLst>
            <a:ext uri="{FF2B5EF4-FFF2-40B4-BE49-F238E27FC236}">
              <a16:creationId xmlns:a16="http://schemas.microsoft.com/office/drawing/2014/main" id="{C027DE57-5920-4C74-AF83-747E7ED1C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4058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47625" cy="9525"/>
    <xdr:pic>
      <xdr:nvPicPr>
        <xdr:cNvPr id="37" name="Grafik 36" descr="http://slapshot.ch.sportalsports.com/images/blank.gif">
          <a:extLst>
            <a:ext uri="{FF2B5EF4-FFF2-40B4-BE49-F238E27FC236}">
              <a16:creationId xmlns:a16="http://schemas.microsoft.com/office/drawing/2014/main" id="{461AFC11-7E92-4098-A345-AD4C71B85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096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201</xdr:row>
      <xdr:rowOff>0</xdr:rowOff>
    </xdr:from>
    <xdr:ext cx="47625" cy="9525"/>
    <xdr:pic>
      <xdr:nvPicPr>
        <xdr:cNvPr id="38" name="Grafik 37" descr="http://slapshot.ch.sportalsports.com/images/blank.gif">
          <a:extLst>
            <a:ext uri="{FF2B5EF4-FFF2-40B4-BE49-F238E27FC236}">
              <a16:creationId xmlns:a16="http://schemas.microsoft.com/office/drawing/2014/main" id="{93CDCACD-1EB4-43D0-ABF4-F8F0E83FF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77678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119</xdr:row>
      <xdr:rowOff>0</xdr:rowOff>
    </xdr:from>
    <xdr:ext cx="47625" cy="9525"/>
    <xdr:pic>
      <xdr:nvPicPr>
        <xdr:cNvPr id="39" name="Grafik 38" descr="http://slapshot.ch.sportalsports.com/images/blank.gif">
          <a:extLst>
            <a:ext uri="{FF2B5EF4-FFF2-40B4-BE49-F238E27FC236}">
              <a16:creationId xmlns:a16="http://schemas.microsoft.com/office/drawing/2014/main" id="{5BB15E95-A867-4BE6-A1BC-E527856C9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98037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170</xdr:row>
      <xdr:rowOff>0</xdr:rowOff>
    </xdr:from>
    <xdr:ext cx="47625" cy="9525"/>
    <xdr:pic>
      <xdr:nvPicPr>
        <xdr:cNvPr id="40" name="Grafik 39" descr="http://slapshot.ch.sportalsports.com/images/blank.gif">
          <a:extLst>
            <a:ext uri="{FF2B5EF4-FFF2-40B4-BE49-F238E27FC236}">
              <a16:creationId xmlns:a16="http://schemas.microsoft.com/office/drawing/2014/main" id="{194C85D8-C81B-48F4-87F1-5EEE684EF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0976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131</xdr:row>
      <xdr:rowOff>0</xdr:rowOff>
    </xdr:from>
    <xdr:ext cx="47625" cy="9525"/>
    <xdr:pic>
      <xdr:nvPicPr>
        <xdr:cNvPr id="41" name="Grafik 40" descr="http://slapshot.ch.sportalsports.com/images/blank.gif">
          <a:extLst>
            <a:ext uri="{FF2B5EF4-FFF2-40B4-BE49-F238E27FC236}">
              <a16:creationId xmlns:a16="http://schemas.microsoft.com/office/drawing/2014/main" id="{DFA52B70-5F4E-4A07-82D8-2F68AEA0E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24326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180</xdr:row>
      <xdr:rowOff>0</xdr:rowOff>
    </xdr:from>
    <xdr:ext cx="47625" cy="9525"/>
    <xdr:pic>
      <xdr:nvPicPr>
        <xdr:cNvPr id="42" name="Grafik 41" descr="http://slapshot.ch.sportalsports.com/images/blank.gif">
          <a:extLst>
            <a:ext uri="{FF2B5EF4-FFF2-40B4-BE49-F238E27FC236}">
              <a16:creationId xmlns:a16="http://schemas.microsoft.com/office/drawing/2014/main" id="{A902CBA3-8CEB-455B-BCB9-E6A24B188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3167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101</xdr:row>
      <xdr:rowOff>0</xdr:rowOff>
    </xdr:from>
    <xdr:ext cx="47625" cy="9525"/>
    <xdr:pic>
      <xdr:nvPicPr>
        <xdr:cNvPr id="43" name="Grafik 42" descr="http://slapshot.ch.sportalsports.com/images/blank.gif">
          <a:extLst>
            <a:ext uri="{FF2B5EF4-FFF2-40B4-BE49-F238E27FC236}">
              <a16:creationId xmlns:a16="http://schemas.microsoft.com/office/drawing/2014/main" id="{4DE4FBF0-4967-4C23-A726-C92586579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8603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106</xdr:row>
      <xdr:rowOff>0</xdr:rowOff>
    </xdr:from>
    <xdr:ext cx="47625" cy="9525"/>
    <xdr:pic>
      <xdr:nvPicPr>
        <xdr:cNvPr id="44" name="Grafik 43" descr="http://slapshot.ch.sportalsports.com/images/blank.gif">
          <a:extLst>
            <a:ext uri="{FF2B5EF4-FFF2-40B4-BE49-F238E27FC236}">
              <a16:creationId xmlns:a16="http://schemas.microsoft.com/office/drawing/2014/main" id="{0C0F9D53-0AED-4DA0-9911-D22906355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955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47625" cy="9525"/>
    <xdr:pic>
      <xdr:nvPicPr>
        <xdr:cNvPr id="45" name="Grafik 44" descr="http://slapshot.ch.sportalsports.com/images/blank.gif">
          <a:extLst>
            <a:ext uri="{FF2B5EF4-FFF2-40B4-BE49-F238E27FC236}">
              <a16:creationId xmlns:a16="http://schemas.microsoft.com/office/drawing/2014/main" id="{8E0092E9-4786-40F3-A31A-0E1C876F7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4306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107</xdr:row>
      <xdr:rowOff>0</xdr:rowOff>
    </xdr:from>
    <xdr:ext cx="47625" cy="9525"/>
    <xdr:pic>
      <xdr:nvPicPr>
        <xdr:cNvPr id="46" name="Grafik 45" descr="http://slapshot.ch.sportalsports.com/images/blank.gif">
          <a:extLst>
            <a:ext uri="{FF2B5EF4-FFF2-40B4-BE49-F238E27FC236}">
              <a16:creationId xmlns:a16="http://schemas.microsoft.com/office/drawing/2014/main" id="{55725B62-19DC-47F4-9C4A-F56609629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71748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98</xdr:row>
      <xdr:rowOff>0</xdr:rowOff>
    </xdr:from>
    <xdr:ext cx="47625" cy="9525"/>
    <xdr:pic>
      <xdr:nvPicPr>
        <xdr:cNvPr id="47" name="Grafik 46" descr="http://slapshot.ch.sportalsports.com/images/blank.gif">
          <a:extLst>
            <a:ext uri="{FF2B5EF4-FFF2-40B4-BE49-F238E27FC236}">
              <a16:creationId xmlns:a16="http://schemas.microsoft.com/office/drawing/2014/main" id="{7F80006C-2A9E-4CFD-B6CE-9148B69C3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203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182</xdr:row>
      <xdr:rowOff>0</xdr:rowOff>
    </xdr:from>
    <xdr:ext cx="47625" cy="9525"/>
    <xdr:pic>
      <xdr:nvPicPr>
        <xdr:cNvPr id="48" name="Grafik 47" descr="http://slapshot.ch.sportalsports.com/images/blank.gif">
          <a:extLst>
            <a:ext uri="{FF2B5EF4-FFF2-40B4-BE49-F238E27FC236}">
              <a16:creationId xmlns:a16="http://schemas.microsoft.com/office/drawing/2014/main" id="{0D17AD64-5CAC-4A3B-A222-BA5519D44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3605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125</xdr:row>
      <xdr:rowOff>0</xdr:rowOff>
    </xdr:from>
    <xdr:ext cx="47625" cy="9525"/>
    <xdr:pic>
      <xdr:nvPicPr>
        <xdr:cNvPr id="49" name="Grafik 48" descr="http://slapshot.ch.sportalsports.com/images/blank.gif">
          <a:extLst>
            <a:ext uri="{FF2B5EF4-FFF2-40B4-BE49-F238E27FC236}">
              <a16:creationId xmlns:a16="http://schemas.microsoft.com/office/drawing/2014/main" id="{19DFF303-1B06-4E44-92A2-44923273F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11181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207</xdr:row>
      <xdr:rowOff>0</xdr:rowOff>
    </xdr:from>
    <xdr:ext cx="47625" cy="9525"/>
    <xdr:pic>
      <xdr:nvPicPr>
        <xdr:cNvPr id="50" name="Grafik 49" descr="http://slapshot.ch.sportalsports.com/images/blank.gif">
          <a:extLst>
            <a:ext uri="{FF2B5EF4-FFF2-40B4-BE49-F238E27FC236}">
              <a16:creationId xmlns:a16="http://schemas.microsoft.com/office/drawing/2014/main" id="{297FBF6C-5ED8-46D7-8652-A2B020963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90823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151</xdr:row>
      <xdr:rowOff>0</xdr:rowOff>
    </xdr:from>
    <xdr:ext cx="47625" cy="9525"/>
    <xdr:pic>
      <xdr:nvPicPr>
        <xdr:cNvPr id="51" name="Grafik 50" descr="http://slapshot.ch.sportalsports.com/images/blank.gif">
          <a:extLst>
            <a:ext uri="{FF2B5EF4-FFF2-40B4-BE49-F238E27FC236}">
              <a16:creationId xmlns:a16="http://schemas.microsoft.com/office/drawing/2014/main" id="{222AE3B1-9FC4-407F-B50F-0E3388883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68141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47625" cy="9525"/>
    <xdr:pic>
      <xdr:nvPicPr>
        <xdr:cNvPr id="52" name="Grafik 51" descr="http://slapshot.ch.sportalsports.com/images/blank.gif">
          <a:extLst>
            <a:ext uri="{FF2B5EF4-FFF2-40B4-BE49-F238E27FC236}">
              <a16:creationId xmlns:a16="http://schemas.microsoft.com/office/drawing/2014/main" id="{516489F5-72CE-48F4-A993-3EEB3813B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353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133</xdr:row>
      <xdr:rowOff>0</xdr:rowOff>
    </xdr:from>
    <xdr:ext cx="47625" cy="9525"/>
    <xdr:pic>
      <xdr:nvPicPr>
        <xdr:cNvPr id="53" name="Grafik 52" descr="http://slapshot.ch.sportalsports.com/images/blank.gif">
          <a:extLst>
            <a:ext uri="{FF2B5EF4-FFF2-40B4-BE49-F238E27FC236}">
              <a16:creationId xmlns:a16="http://schemas.microsoft.com/office/drawing/2014/main" id="{7AA6C14D-7FE2-40AC-BACE-BA56A94B2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28707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169</xdr:row>
      <xdr:rowOff>0</xdr:rowOff>
    </xdr:from>
    <xdr:ext cx="47625" cy="9525"/>
    <xdr:pic>
      <xdr:nvPicPr>
        <xdr:cNvPr id="54" name="Grafik 53" descr="http://slapshot.ch.sportalsports.com/images/blank.gif">
          <a:extLst>
            <a:ext uri="{FF2B5EF4-FFF2-40B4-BE49-F238E27FC236}">
              <a16:creationId xmlns:a16="http://schemas.microsoft.com/office/drawing/2014/main" id="{DF809FAA-A897-4903-838B-169279E2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07574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176</xdr:row>
      <xdr:rowOff>0</xdr:rowOff>
    </xdr:from>
    <xdr:ext cx="47625" cy="9525"/>
    <xdr:pic>
      <xdr:nvPicPr>
        <xdr:cNvPr id="55" name="Grafik 54" descr="http://slapshot.ch.sportalsports.com/images/blank.gif">
          <a:extLst>
            <a:ext uri="{FF2B5EF4-FFF2-40B4-BE49-F238E27FC236}">
              <a16:creationId xmlns:a16="http://schemas.microsoft.com/office/drawing/2014/main" id="{F3A31318-A8A3-42B8-B227-0CF3C111A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2291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92</xdr:row>
      <xdr:rowOff>0</xdr:rowOff>
    </xdr:from>
    <xdr:ext cx="47625" cy="9525"/>
    <xdr:pic>
      <xdr:nvPicPr>
        <xdr:cNvPr id="56" name="Grafik 55" descr="http://slapshot.ch.sportalsports.com/images/blank.gif">
          <a:extLst>
            <a:ext uri="{FF2B5EF4-FFF2-40B4-BE49-F238E27FC236}">
              <a16:creationId xmlns:a16="http://schemas.microsoft.com/office/drawing/2014/main" id="{2A39FBD2-A770-4A59-8DEB-6709A2F36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888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99</xdr:row>
      <xdr:rowOff>0</xdr:rowOff>
    </xdr:from>
    <xdr:ext cx="47625" cy="9525"/>
    <xdr:pic>
      <xdr:nvPicPr>
        <xdr:cNvPr id="57" name="Grafik 56" descr="http://slapshot.ch.sportalsports.com/images/blank.gif">
          <a:extLst>
            <a:ext uri="{FF2B5EF4-FFF2-40B4-BE49-F238E27FC236}">
              <a16:creationId xmlns:a16="http://schemas.microsoft.com/office/drawing/2014/main" id="{3A2FAEE0-2C67-4308-9295-FB9DDE0A5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4222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109</xdr:row>
      <xdr:rowOff>0</xdr:rowOff>
    </xdr:from>
    <xdr:ext cx="47625" cy="9525"/>
    <xdr:pic>
      <xdr:nvPicPr>
        <xdr:cNvPr id="58" name="Grafik 57" descr="http://slapshot.ch.sportalsports.com/images/blank.gif">
          <a:extLst>
            <a:ext uri="{FF2B5EF4-FFF2-40B4-BE49-F238E27FC236}">
              <a16:creationId xmlns:a16="http://schemas.microsoft.com/office/drawing/2014/main" id="{AE41A9F2-C3E3-4B06-B5F5-CEF1B791A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76129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199</xdr:row>
      <xdr:rowOff>0</xdr:rowOff>
    </xdr:from>
    <xdr:ext cx="47625" cy="9525"/>
    <xdr:pic>
      <xdr:nvPicPr>
        <xdr:cNvPr id="59" name="Grafik 58" descr="http://slapshot.ch.sportalsports.com/images/blank.gif">
          <a:extLst>
            <a:ext uri="{FF2B5EF4-FFF2-40B4-BE49-F238E27FC236}">
              <a16:creationId xmlns:a16="http://schemas.microsoft.com/office/drawing/2014/main" id="{91F053D9-94B6-4F25-9BC9-B4A0E23D5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73297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135</xdr:row>
      <xdr:rowOff>0</xdr:rowOff>
    </xdr:from>
    <xdr:ext cx="47625" cy="9525"/>
    <xdr:pic>
      <xdr:nvPicPr>
        <xdr:cNvPr id="60" name="Grafik 59" descr="http://slapshot.ch.sportalsports.com/images/blank.gif">
          <a:extLst>
            <a:ext uri="{FF2B5EF4-FFF2-40B4-BE49-F238E27FC236}">
              <a16:creationId xmlns:a16="http://schemas.microsoft.com/office/drawing/2014/main" id="{6393DC77-968C-4427-8EC4-27CFCD4AF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33089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187</xdr:row>
      <xdr:rowOff>0</xdr:rowOff>
    </xdr:from>
    <xdr:ext cx="47625" cy="9525"/>
    <xdr:pic>
      <xdr:nvPicPr>
        <xdr:cNvPr id="61" name="Grafik 60" descr="http://slapshot.ch.sportalsports.com/images/blank.gif">
          <a:extLst>
            <a:ext uri="{FF2B5EF4-FFF2-40B4-BE49-F238E27FC236}">
              <a16:creationId xmlns:a16="http://schemas.microsoft.com/office/drawing/2014/main" id="{37D1D0AB-64BF-4F22-88C5-9F4553691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47008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47</xdr:row>
      <xdr:rowOff>0</xdr:rowOff>
    </xdr:from>
    <xdr:ext cx="47625" cy="9525"/>
    <xdr:pic>
      <xdr:nvPicPr>
        <xdr:cNvPr id="62" name="Grafik 61" descr="http://slapshot.ch.sportalsports.com/images/blank.gif">
          <a:extLst>
            <a:ext uri="{FF2B5EF4-FFF2-40B4-BE49-F238E27FC236}">
              <a16:creationId xmlns:a16="http://schemas.microsoft.com/office/drawing/2014/main" id="{96BD167A-86E3-4B22-A2F0-C51CCE205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315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78</xdr:row>
      <xdr:rowOff>0</xdr:rowOff>
    </xdr:from>
    <xdr:ext cx="47625" cy="9525"/>
    <xdr:pic>
      <xdr:nvPicPr>
        <xdr:cNvPr id="63" name="Grafik 62" descr="http://slapshot.ch.sportalsports.com/images/blank.gif">
          <a:extLst>
            <a:ext uri="{FF2B5EF4-FFF2-40B4-BE49-F238E27FC236}">
              <a16:creationId xmlns:a16="http://schemas.microsoft.com/office/drawing/2014/main" id="{EFC9BF38-04F9-4A24-9974-FCA79E7BE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821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163</xdr:row>
      <xdr:rowOff>0</xdr:rowOff>
    </xdr:from>
    <xdr:ext cx="47625" cy="9525"/>
    <xdr:pic>
      <xdr:nvPicPr>
        <xdr:cNvPr id="64" name="Grafik 63" descr="http://slapshot.ch.sportalsports.com/images/blank.gif">
          <a:extLst>
            <a:ext uri="{FF2B5EF4-FFF2-40B4-BE49-F238E27FC236}">
              <a16:creationId xmlns:a16="http://schemas.microsoft.com/office/drawing/2014/main" id="{6E2518D4-A51A-476C-859B-914F6380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9443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104</xdr:row>
      <xdr:rowOff>0</xdr:rowOff>
    </xdr:from>
    <xdr:ext cx="47625" cy="9525"/>
    <xdr:pic>
      <xdr:nvPicPr>
        <xdr:cNvPr id="65" name="Grafik 64" descr="http://slapshot.ch.sportalsports.com/images/blank.gif">
          <a:extLst>
            <a:ext uri="{FF2B5EF4-FFF2-40B4-BE49-F238E27FC236}">
              <a16:creationId xmlns:a16="http://schemas.microsoft.com/office/drawing/2014/main" id="{2B7086C2-3DFB-4FC8-9486-D5E23475F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517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196</xdr:row>
      <xdr:rowOff>0</xdr:rowOff>
    </xdr:from>
    <xdr:ext cx="47625" cy="9525"/>
    <xdr:pic>
      <xdr:nvPicPr>
        <xdr:cNvPr id="66" name="Grafik 65" descr="http://slapshot.ch.sportalsports.com/images/blank.gif">
          <a:extLst>
            <a:ext uri="{FF2B5EF4-FFF2-40B4-BE49-F238E27FC236}">
              <a16:creationId xmlns:a16="http://schemas.microsoft.com/office/drawing/2014/main" id="{1F6CE3F7-BBEB-4723-9F90-AEAADD13B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672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115</xdr:row>
      <xdr:rowOff>0</xdr:rowOff>
    </xdr:from>
    <xdr:ext cx="47625" cy="9525"/>
    <xdr:pic>
      <xdr:nvPicPr>
        <xdr:cNvPr id="67" name="Grafik 66" descr="http://slapshot.ch.sportalsports.com/images/blank.gif">
          <a:extLst>
            <a:ext uri="{FF2B5EF4-FFF2-40B4-BE49-F238E27FC236}">
              <a16:creationId xmlns:a16="http://schemas.microsoft.com/office/drawing/2014/main" id="{958D7AC3-2B40-4C67-AE18-739167C7D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89274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83</xdr:row>
      <xdr:rowOff>0</xdr:rowOff>
    </xdr:from>
    <xdr:ext cx="47625" cy="9525"/>
    <xdr:pic>
      <xdr:nvPicPr>
        <xdr:cNvPr id="68" name="Grafik 67" descr="http://slapshot.ch.sportalsports.com/images/blank.gif">
          <a:extLst>
            <a:ext uri="{FF2B5EF4-FFF2-40B4-BE49-F238E27FC236}">
              <a16:creationId xmlns:a16="http://schemas.microsoft.com/office/drawing/2014/main" id="{B05DE6CC-186C-457D-BE08-627286CC4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917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47625" cy="9525"/>
    <xdr:pic>
      <xdr:nvPicPr>
        <xdr:cNvPr id="69" name="Grafik 68" descr="http://slapshot.ch.sportalsports.com/images/blank.gif">
          <a:extLst>
            <a:ext uri="{FF2B5EF4-FFF2-40B4-BE49-F238E27FC236}">
              <a16:creationId xmlns:a16="http://schemas.microsoft.com/office/drawing/2014/main" id="{7E04E1C3-328E-479B-AE6A-AB4311D69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638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147</xdr:row>
      <xdr:rowOff>0</xdr:rowOff>
    </xdr:from>
    <xdr:ext cx="47625" cy="9525"/>
    <xdr:pic>
      <xdr:nvPicPr>
        <xdr:cNvPr id="70" name="Grafik 69" descr="http://slapshot.ch.sportalsports.com/images/blank.gif">
          <a:extLst>
            <a:ext uri="{FF2B5EF4-FFF2-40B4-BE49-F238E27FC236}">
              <a16:creationId xmlns:a16="http://schemas.microsoft.com/office/drawing/2014/main" id="{A61541BB-EC56-47C1-9500-54FFF759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59378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173</xdr:row>
      <xdr:rowOff>0</xdr:rowOff>
    </xdr:from>
    <xdr:ext cx="47625" cy="9525"/>
    <xdr:pic>
      <xdr:nvPicPr>
        <xdr:cNvPr id="71" name="Grafik 70" descr="http://slapshot.ch.sportalsports.com/images/blank.gif">
          <a:extLst>
            <a:ext uri="{FF2B5EF4-FFF2-40B4-BE49-F238E27FC236}">
              <a16:creationId xmlns:a16="http://schemas.microsoft.com/office/drawing/2014/main" id="{C5D22F8B-1EAF-452D-BBAA-1BA30810E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16337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74</xdr:row>
      <xdr:rowOff>0</xdr:rowOff>
    </xdr:from>
    <xdr:ext cx="47625" cy="9525"/>
    <xdr:pic>
      <xdr:nvPicPr>
        <xdr:cNvPr id="72" name="Grafik 71" descr="http://slapshot.ch.sportalsports.com/images/blank.gif">
          <a:extLst>
            <a:ext uri="{FF2B5EF4-FFF2-40B4-BE49-F238E27FC236}">
              <a16:creationId xmlns:a16="http://schemas.microsoft.com/office/drawing/2014/main" id="{999AEBE0-0D56-4F98-9540-02260E45B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945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47625" cy="9525"/>
    <xdr:pic>
      <xdr:nvPicPr>
        <xdr:cNvPr id="73" name="Grafik 72" descr="http://slapshot.ch.sportalsports.com/images/blank.gif">
          <a:extLst>
            <a:ext uri="{FF2B5EF4-FFF2-40B4-BE49-F238E27FC236}">
              <a16:creationId xmlns:a16="http://schemas.microsoft.com/office/drawing/2014/main" id="{3C3BC6BB-36E5-42F5-A8FF-DE71E4DA9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6535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93</xdr:row>
      <xdr:rowOff>0</xdr:rowOff>
    </xdr:from>
    <xdr:ext cx="47625" cy="9525"/>
    <xdr:pic>
      <xdr:nvPicPr>
        <xdr:cNvPr id="74" name="Grafik 73" descr="http://slapshot.ch.sportalsports.com/images/blank.gif">
          <a:extLst>
            <a:ext uri="{FF2B5EF4-FFF2-40B4-BE49-F238E27FC236}">
              <a16:creationId xmlns:a16="http://schemas.microsoft.com/office/drawing/2014/main" id="{F0C3054F-18A2-4812-A24F-FEADB09D1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1077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47625" cy="9525"/>
    <xdr:pic>
      <xdr:nvPicPr>
        <xdr:cNvPr id="75" name="Grafik 74" descr="http://slapshot.ch.sportalsports.com/images/blank.gif">
          <a:extLst>
            <a:ext uri="{FF2B5EF4-FFF2-40B4-BE49-F238E27FC236}">
              <a16:creationId xmlns:a16="http://schemas.microsoft.com/office/drawing/2014/main" id="{4642ACDD-3E73-4050-B56C-E195EC7CB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087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179</xdr:row>
      <xdr:rowOff>0</xdr:rowOff>
    </xdr:from>
    <xdr:ext cx="47625" cy="9525"/>
    <xdr:pic>
      <xdr:nvPicPr>
        <xdr:cNvPr id="76" name="Grafik 75" descr="http://slapshot.ch.sportalsports.com/images/blank.gif">
          <a:extLst>
            <a:ext uri="{FF2B5EF4-FFF2-40B4-BE49-F238E27FC236}">
              <a16:creationId xmlns:a16="http://schemas.microsoft.com/office/drawing/2014/main" id="{FBB438B0-FFC8-4EF0-A5C3-B9EA67B3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29482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194</xdr:row>
      <xdr:rowOff>0</xdr:rowOff>
    </xdr:from>
    <xdr:ext cx="47625" cy="9525"/>
    <xdr:pic>
      <xdr:nvPicPr>
        <xdr:cNvPr id="77" name="Grafik 76" descr="http://slapshot.ch.sportalsports.com/images/blank.gif">
          <a:extLst>
            <a:ext uri="{FF2B5EF4-FFF2-40B4-BE49-F238E27FC236}">
              <a16:creationId xmlns:a16="http://schemas.microsoft.com/office/drawing/2014/main" id="{FD060BC0-FC68-403B-B10C-10FBE5725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234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41</xdr:row>
      <xdr:rowOff>0</xdr:rowOff>
    </xdr:from>
    <xdr:ext cx="47625" cy="9525"/>
    <xdr:pic>
      <xdr:nvPicPr>
        <xdr:cNvPr id="78" name="Grafik 77" descr="http://slapshot.ch.sportalsports.com/images/blank.gif">
          <a:extLst>
            <a:ext uri="{FF2B5EF4-FFF2-40B4-BE49-F238E27FC236}">
              <a16:creationId xmlns:a16="http://schemas.microsoft.com/office/drawing/2014/main" id="{1E4C106D-6F11-4175-8516-6C64B564D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830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221</xdr:row>
      <xdr:rowOff>0</xdr:rowOff>
    </xdr:from>
    <xdr:ext cx="47625" cy="9525"/>
    <xdr:pic>
      <xdr:nvPicPr>
        <xdr:cNvPr id="79" name="Grafik 78" descr="http://slapshot.ch.sportalsports.com/images/blank.gif">
          <a:extLst>
            <a:ext uri="{FF2B5EF4-FFF2-40B4-BE49-F238E27FC236}">
              <a16:creationId xmlns:a16="http://schemas.microsoft.com/office/drawing/2014/main" id="{D75D1460-3B5C-4BE5-ACEF-AE99CF8CC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21493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47625" cy="9525"/>
    <xdr:pic>
      <xdr:nvPicPr>
        <xdr:cNvPr id="80" name="Grafik 79" descr="http://slapshot.ch.sportalsports.com/images/blank.gif">
          <a:extLst>
            <a:ext uri="{FF2B5EF4-FFF2-40B4-BE49-F238E27FC236}">
              <a16:creationId xmlns:a16="http://schemas.microsoft.com/office/drawing/2014/main" id="{820ADF53-C1C6-4809-8779-C2C48BAC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48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175</xdr:row>
      <xdr:rowOff>0</xdr:rowOff>
    </xdr:from>
    <xdr:ext cx="47625" cy="9525"/>
    <xdr:pic>
      <xdr:nvPicPr>
        <xdr:cNvPr id="81" name="Grafik 80" descr="http://slapshot.ch.sportalsports.com/images/blank.gif">
          <a:extLst>
            <a:ext uri="{FF2B5EF4-FFF2-40B4-BE49-F238E27FC236}">
              <a16:creationId xmlns:a16="http://schemas.microsoft.com/office/drawing/2014/main" id="{54B90E7E-AEF8-45C0-9A51-5FE6CBFAB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20719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47625" cy="9525"/>
    <xdr:pic>
      <xdr:nvPicPr>
        <xdr:cNvPr id="82" name="Grafik 81" descr="http://slapshot.ch.sportalsports.com/images/blank.gif">
          <a:extLst>
            <a:ext uri="{FF2B5EF4-FFF2-40B4-BE49-F238E27FC236}">
              <a16:creationId xmlns:a16="http://schemas.microsoft.com/office/drawing/2014/main" id="{D83F0DF0-6574-428C-9869-84EB78D68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48018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97</xdr:row>
      <xdr:rowOff>0</xdr:rowOff>
    </xdr:from>
    <xdr:ext cx="47625" cy="9525"/>
    <xdr:pic>
      <xdr:nvPicPr>
        <xdr:cNvPr id="83" name="Grafik 82" descr="http://slapshot.ch.sportalsports.com/images/blank.gif">
          <a:extLst>
            <a:ext uri="{FF2B5EF4-FFF2-40B4-BE49-F238E27FC236}">
              <a16:creationId xmlns:a16="http://schemas.microsoft.com/office/drawing/2014/main" id="{CA4D2448-1E16-4069-8F35-E0F2EBE0C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9840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47625" cy="9525"/>
    <xdr:pic>
      <xdr:nvPicPr>
        <xdr:cNvPr id="84" name="Grafik 83" descr="http://slapshot.ch.sportalsports.com/images/blank.gif">
          <a:extLst>
            <a:ext uri="{FF2B5EF4-FFF2-40B4-BE49-F238E27FC236}">
              <a16:creationId xmlns:a16="http://schemas.microsoft.com/office/drawing/2014/main" id="{729F8BF9-DE6B-44B1-BEB0-474F9FF2D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381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142</xdr:row>
      <xdr:rowOff>0</xdr:rowOff>
    </xdr:from>
    <xdr:ext cx="47625" cy="9525"/>
    <xdr:pic>
      <xdr:nvPicPr>
        <xdr:cNvPr id="85" name="Grafik 84" descr="http://slapshot.ch.sportalsports.com/images/blank.gif">
          <a:extLst>
            <a:ext uri="{FF2B5EF4-FFF2-40B4-BE49-F238E27FC236}">
              <a16:creationId xmlns:a16="http://schemas.microsoft.com/office/drawing/2014/main" id="{88903150-0FAF-4F38-B705-3E575AE4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4842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70</xdr:row>
      <xdr:rowOff>0</xdr:rowOff>
    </xdr:from>
    <xdr:ext cx="47625" cy="9525"/>
    <xdr:pic>
      <xdr:nvPicPr>
        <xdr:cNvPr id="86" name="Grafik 85" descr="http://slapshot.ch.sportalsports.com/images/blank.gif">
          <a:extLst>
            <a:ext uri="{FF2B5EF4-FFF2-40B4-BE49-F238E27FC236}">
              <a16:creationId xmlns:a16="http://schemas.microsoft.com/office/drawing/2014/main" id="{F904B381-92CF-4911-B1CA-010B312C3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011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197</xdr:row>
      <xdr:rowOff>0</xdr:rowOff>
    </xdr:from>
    <xdr:ext cx="47625" cy="9525"/>
    <xdr:pic>
      <xdr:nvPicPr>
        <xdr:cNvPr id="87" name="Grafik 86" descr="http://slapshot.ch.sportalsports.com/images/blank.gif">
          <a:extLst>
            <a:ext uri="{FF2B5EF4-FFF2-40B4-BE49-F238E27FC236}">
              <a16:creationId xmlns:a16="http://schemas.microsoft.com/office/drawing/2014/main" id="{C9076C64-0E94-4CB1-AB6B-6DD28E61F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891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86</xdr:row>
      <xdr:rowOff>0</xdr:rowOff>
    </xdr:from>
    <xdr:ext cx="47625" cy="9525"/>
    <xdr:pic>
      <xdr:nvPicPr>
        <xdr:cNvPr id="88" name="Grafik 87" descr="http://slapshot.ch.sportalsports.com/images/blank.gif">
          <a:extLst>
            <a:ext uri="{FF2B5EF4-FFF2-40B4-BE49-F238E27FC236}">
              <a16:creationId xmlns:a16="http://schemas.microsoft.com/office/drawing/2014/main" id="{C85ABBD0-B212-4980-B229-FD553092E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574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102</xdr:row>
      <xdr:rowOff>0</xdr:rowOff>
    </xdr:from>
    <xdr:ext cx="47625" cy="9525"/>
    <xdr:pic>
      <xdr:nvPicPr>
        <xdr:cNvPr id="89" name="Grafik 88" descr="http://slapshot.ch.sportalsports.com/images/blank.gif">
          <a:extLst>
            <a:ext uri="{FF2B5EF4-FFF2-40B4-BE49-F238E27FC236}">
              <a16:creationId xmlns:a16="http://schemas.microsoft.com/office/drawing/2014/main" id="{DFBCEF1C-34D8-46A2-854E-B27DC43B2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079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224</xdr:row>
      <xdr:rowOff>0</xdr:rowOff>
    </xdr:from>
    <xdr:ext cx="47625" cy="9525"/>
    <xdr:pic>
      <xdr:nvPicPr>
        <xdr:cNvPr id="90" name="Grafik 89" descr="http://slapshot.ch.sportalsports.com/images/blank.gif">
          <a:extLst>
            <a:ext uri="{FF2B5EF4-FFF2-40B4-BE49-F238E27FC236}">
              <a16:creationId xmlns:a16="http://schemas.microsoft.com/office/drawing/2014/main" id="{0690CFB7-9738-4543-B967-096B942C2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2806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47625" cy="9525"/>
    <xdr:pic>
      <xdr:nvPicPr>
        <xdr:cNvPr id="91" name="Grafik 90" descr="http://slapshot.ch.sportalsports.com/images/blank.gif">
          <a:extLst>
            <a:ext uri="{FF2B5EF4-FFF2-40B4-BE49-F238E27FC236}">
              <a16:creationId xmlns:a16="http://schemas.microsoft.com/office/drawing/2014/main" id="{D1049B70-D9ED-4D25-9984-32128651C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372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</xdr:row>
      <xdr:rowOff>0</xdr:rowOff>
    </xdr:from>
    <xdr:ext cx="47625" cy="9525"/>
    <xdr:pic>
      <xdr:nvPicPr>
        <xdr:cNvPr id="92" name="Grafik 91" descr="http://slapshot.ch.sportalsports.com/images/blank.gif">
          <a:extLst>
            <a:ext uri="{FF2B5EF4-FFF2-40B4-BE49-F238E27FC236}">
              <a16:creationId xmlns:a16="http://schemas.microsoft.com/office/drawing/2014/main" id="{9068F74C-1A74-4772-8A0F-78CADA5BC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143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189</xdr:row>
      <xdr:rowOff>0</xdr:rowOff>
    </xdr:from>
    <xdr:ext cx="47625" cy="9525"/>
    <xdr:pic>
      <xdr:nvPicPr>
        <xdr:cNvPr id="93" name="Grafik 92" descr="http://slapshot.ch.sportalsports.com/images/blank.gif">
          <a:extLst>
            <a:ext uri="{FF2B5EF4-FFF2-40B4-BE49-F238E27FC236}">
              <a16:creationId xmlns:a16="http://schemas.microsoft.com/office/drawing/2014/main" id="{340CA67B-7C08-4B40-9907-86C9D83C9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51389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95</xdr:row>
      <xdr:rowOff>0</xdr:rowOff>
    </xdr:from>
    <xdr:ext cx="47625" cy="9525"/>
    <xdr:pic>
      <xdr:nvPicPr>
        <xdr:cNvPr id="94" name="Grafik 93" descr="http://slapshot.ch.sportalsports.com/images/blank.gif">
          <a:extLst>
            <a:ext uri="{FF2B5EF4-FFF2-40B4-BE49-F238E27FC236}">
              <a16:creationId xmlns:a16="http://schemas.microsoft.com/office/drawing/2014/main" id="{3E3AF91A-2ED9-453F-92CB-EC26673B8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5459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168</xdr:row>
      <xdr:rowOff>0</xdr:rowOff>
    </xdr:from>
    <xdr:ext cx="47625" cy="9525"/>
    <xdr:pic>
      <xdr:nvPicPr>
        <xdr:cNvPr id="95" name="Grafik 94" descr="http://slapshot.ch.sportalsports.com/images/blank.gif">
          <a:extLst>
            <a:ext uri="{FF2B5EF4-FFF2-40B4-BE49-F238E27FC236}">
              <a16:creationId xmlns:a16="http://schemas.microsoft.com/office/drawing/2014/main" id="{694BC872-9F61-48FF-A1CD-C5451C153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0538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177</xdr:row>
      <xdr:rowOff>0</xdr:rowOff>
    </xdr:from>
    <xdr:ext cx="47625" cy="9525"/>
    <xdr:pic>
      <xdr:nvPicPr>
        <xdr:cNvPr id="96" name="Grafik 95" descr="http://slapshot.ch.sportalsports.com/images/blank.gif">
          <a:extLst>
            <a:ext uri="{FF2B5EF4-FFF2-40B4-BE49-F238E27FC236}">
              <a16:creationId xmlns:a16="http://schemas.microsoft.com/office/drawing/2014/main" id="{2B7CA142-321F-4BBA-A2C7-CF84F08BF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25100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121</xdr:row>
      <xdr:rowOff>0</xdr:rowOff>
    </xdr:from>
    <xdr:ext cx="47625" cy="9525"/>
    <xdr:pic>
      <xdr:nvPicPr>
        <xdr:cNvPr id="97" name="Grafik 96" descr="http://slapshot.ch.sportalsports.com/images/blank.gif">
          <a:extLst>
            <a:ext uri="{FF2B5EF4-FFF2-40B4-BE49-F238E27FC236}">
              <a16:creationId xmlns:a16="http://schemas.microsoft.com/office/drawing/2014/main" id="{D8D3B9B2-5BF5-4385-B62A-03D6E3F50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02418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123</xdr:row>
      <xdr:rowOff>0</xdr:rowOff>
    </xdr:from>
    <xdr:ext cx="47625" cy="9525"/>
    <xdr:pic>
      <xdr:nvPicPr>
        <xdr:cNvPr id="98" name="Grafik 97" descr="http://slapshot.ch.sportalsports.com/images/blank.gif">
          <a:extLst>
            <a:ext uri="{FF2B5EF4-FFF2-40B4-BE49-F238E27FC236}">
              <a16:creationId xmlns:a16="http://schemas.microsoft.com/office/drawing/2014/main" id="{0EAD0A19-E0DD-441E-B316-4C4D8CBC6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0680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146</xdr:row>
      <xdr:rowOff>0</xdr:rowOff>
    </xdr:from>
    <xdr:ext cx="47625" cy="9525"/>
    <xdr:pic>
      <xdr:nvPicPr>
        <xdr:cNvPr id="99" name="Grafik 98" descr="http://slapshot.ch.sportalsports.com/images/blank.gif">
          <a:extLst>
            <a:ext uri="{FF2B5EF4-FFF2-40B4-BE49-F238E27FC236}">
              <a16:creationId xmlns:a16="http://schemas.microsoft.com/office/drawing/2014/main" id="{445122AD-F3B7-4185-A649-5E728CEE8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5718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47625" cy="9525"/>
    <xdr:pic>
      <xdr:nvPicPr>
        <xdr:cNvPr id="100" name="Grafik 99" descr="http://slapshot.ch.sportalsports.com/images/blank.gif">
          <a:extLst>
            <a:ext uri="{FF2B5EF4-FFF2-40B4-BE49-F238E27FC236}">
              <a16:creationId xmlns:a16="http://schemas.microsoft.com/office/drawing/2014/main" id="{8193B11F-B779-459A-A811-F7A8D3EF2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344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105</xdr:row>
      <xdr:rowOff>0</xdr:rowOff>
    </xdr:from>
    <xdr:ext cx="47625" cy="9525"/>
    <xdr:pic>
      <xdr:nvPicPr>
        <xdr:cNvPr id="101" name="Grafik 100" descr="http://slapshot.ch.sportalsports.com/images/blank.gif">
          <a:extLst>
            <a:ext uri="{FF2B5EF4-FFF2-40B4-BE49-F238E27FC236}">
              <a16:creationId xmlns:a16="http://schemas.microsoft.com/office/drawing/2014/main" id="{E7807802-29A9-413F-8A02-F7873D3AF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7366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47625" cy="9525"/>
    <xdr:pic>
      <xdr:nvPicPr>
        <xdr:cNvPr id="102" name="Grafik 101" descr="http://slapshot.ch.sportalsports.com/images/blank.gif">
          <a:extLst>
            <a:ext uri="{FF2B5EF4-FFF2-40B4-BE49-F238E27FC236}">
              <a16:creationId xmlns:a16="http://schemas.microsoft.com/office/drawing/2014/main" id="{69C4FA47-6720-4B7B-8135-47C8BED03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544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47625" cy="9525"/>
    <xdr:pic>
      <xdr:nvPicPr>
        <xdr:cNvPr id="103" name="Grafik 102" descr="http://slapshot.ch.sportalsports.com/images/blank.gif">
          <a:extLst>
            <a:ext uri="{FF2B5EF4-FFF2-40B4-BE49-F238E27FC236}">
              <a16:creationId xmlns:a16="http://schemas.microsoft.com/office/drawing/2014/main" id="{08DC3702-4475-4706-8517-268C90F6A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297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110</xdr:row>
      <xdr:rowOff>0</xdr:rowOff>
    </xdr:from>
    <xdr:ext cx="47625" cy="9525"/>
    <xdr:pic>
      <xdr:nvPicPr>
        <xdr:cNvPr id="104" name="Grafik 103" descr="http://slapshot.ch.sportalsports.com/images/blank.gif">
          <a:extLst>
            <a:ext uri="{FF2B5EF4-FFF2-40B4-BE49-F238E27FC236}">
              <a16:creationId xmlns:a16="http://schemas.microsoft.com/office/drawing/2014/main" id="{36D85CFF-5438-4168-856F-BE552C46B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7832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66</xdr:row>
      <xdr:rowOff>0</xdr:rowOff>
    </xdr:from>
    <xdr:ext cx="47625" cy="9525"/>
    <xdr:pic>
      <xdr:nvPicPr>
        <xdr:cNvPr id="105" name="Grafik 104" descr="http://slapshot.ch.sportalsports.com/images/blank.gif">
          <a:extLst>
            <a:ext uri="{FF2B5EF4-FFF2-40B4-BE49-F238E27FC236}">
              <a16:creationId xmlns:a16="http://schemas.microsoft.com/office/drawing/2014/main" id="{73739A7E-AEBC-4BB0-A6A4-CBD4443A8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021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87</xdr:row>
      <xdr:rowOff>0</xdr:rowOff>
    </xdr:from>
    <xdr:ext cx="47625" cy="9525"/>
    <xdr:pic>
      <xdr:nvPicPr>
        <xdr:cNvPr id="106" name="Grafik 105" descr="http://slapshot.ch.sportalsports.com/images/blank.gif">
          <a:extLst>
            <a:ext uri="{FF2B5EF4-FFF2-40B4-BE49-F238E27FC236}">
              <a16:creationId xmlns:a16="http://schemas.microsoft.com/office/drawing/2014/main" id="{7449577D-45E0-470A-A6DC-6A147CAFE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7933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71</xdr:row>
      <xdr:rowOff>0</xdr:rowOff>
    </xdr:from>
    <xdr:ext cx="47625" cy="9525"/>
    <xdr:pic>
      <xdr:nvPicPr>
        <xdr:cNvPr id="107" name="Grafik 106" descr="http://slapshot.ch.sportalsports.com/images/blank.gif">
          <a:extLst>
            <a:ext uri="{FF2B5EF4-FFF2-40B4-BE49-F238E27FC236}">
              <a16:creationId xmlns:a16="http://schemas.microsoft.com/office/drawing/2014/main" id="{B8ABCE0F-9BDD-427A-9023-4F8967A74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259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195</xdr:row>
      <xdr:rowOff>0</xdr:rowOff>
    </xdr:from>
    <xdr:ext cx="47625" cy="9525"/>
    <xdr:pic>
      <xdr:nvPicPr>
        <xdr:cNvPr id="108" name="Grafik 107" descr="http://slapshot.ch.sportalsports.com/images/blank.gif">
          <a:extLst>
            <a:ext uri="{FF2B5EF4-FFF2-40B4-BE49-F238E27FC236}">
              <a16:creationId xmlns:a16="http://schemas.microsoft.com/office/drawing/2014/main" id="{59E6C111-EF95-4F07-9BCB-E0FF027D5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4534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156</xdr:row>
      <xdr:rowOff>0</xdr:rowOff>
    </xdr:from>
    <xdr:ext cx="47625" cy="9525"/>
    <xdr:pic>
      <xdr:nvPicPr>
        <xdr:cNvPr id="109" name="Grafik 108" descr="http://slapshot.ch.sportalsports.com/images/blank.gif">
          <a:extLst>
            <a:ext uri="{FF2B5EF4-FFF2-40B4-BE49-F238E27FC236}">
              <a16:creationId xmlns:a16="http://schemas.microsoft.com/office/drawing/2014/main" id="{916724ED-02EA-47A2-AC19-84CE85044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7909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47625" cy="9525"/>
    <xdr:pic>
      <xdr:nvPicPr>
        <xdr:cNvPr id="110" name="Grafik 109" descr="http://slapshot.ch.sportalsports.com/images/blank.gif">
          <a:extLst>
            <a:ext uri="{FF2B5EF4-FFF2-40B4-BE49-F238E27FC236}">
              <a16:creationId xmlns:a16="http://schemas.microsoft.com/office/drawing/2014/main" id="{BCC61FAC-3D35-46B3-A1F7-45270F36B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278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</xdr:row>
      <xdr:rowOff>0</xdr:rowOff>
    </xdr:from>
    <xdr:ext cx="47625" cy="9525"/>
    <xdr:pic>
      <xdr:nvPicPr>
        <xdr:cNvPr id="111" name="Grafik 110" descr="http://slapshot.ch.sportalsports.com/images/blank.gif">
          <a:extLst>
            <a:ext uri="{FF2B5EF4-FFF2-40B4-BE49-F238E27FC236}">
              <a16:creationId xmlns:a16="http://schemas.microsoft.com/office/drawing/2014/main" id="{CDBBBE1B-D379-49C9-83E3-FE32E21B6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400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181</xdr:row>
      <xdr:rowOff>0</xdr:rowOff>
    </xdr:from>
    <xdr:ext cx="47625" cy="9525"/>
    <xdr:pic>
      <xdr:nvPicPr>
        <xdr:cNvPr id="112" name="Grafik 111" descr="http://slapshot.ch.sportalsports.com/images/blank.gif">
          <a:extLst>
            <a:ext uri="{FF2B5EF4-FFF2-40B4-BE49-F238E27FC236}">
              <a16:creationId xmlns:a16="http://schemas.microsoft.com/office/drawing/2014/main" id="{A354078B-7874-4E25-9960-977EBB79D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33863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81</xdr:row>
      <xdr:rowOff>0</xdr:rowOff>
    </xdr:from>
    <xdr:ext cx="47625" cy="9525"/>
    <xdr:pic>
      <xdr:nvPicPr>
        <xdr:cNvPr id="113" name="Grafik 112" descr="http://slapshot.ch.sportalsports.com/images/blank.gif">
          <a:extLst>
            <a:ext uri="{FF2B5EF4-FFF2-40B4-BE49-F238E27FC236}">
              <a16:creationId xmlns:a16="http://schemas.microsoft.com/office/drawing/2014/main" id="{D98E2001-7F14-4494-889A-364377557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4788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217</xdr:row>
      <xdr:rowOff>0</xdr:rowOff>
    </xdr:from>
    <xdr:ext cx="47625" cy="9525"/>
    <xdr:pic>
      <xdr:nvPicPr>
        <xdr:cNvPr id="114" name="Grafik 113" descr="http://slapshot.ch.sportalsports.com/images/blank.gif">
          <a:extLst>
            <a:ext uri="{FF2B5EF4-FFF2-40B4-BE49-F238E27FC236}">
              <a16:creationId xmlns:a16="http://schemas.microsoft.com/office/drawing/2014/main" id="{47995813-BBBE-4456-B1D9-5D2B79358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12730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139</xdr:row>
      <xdr:rowOff>0</xdr:rowOff>
    </xdr:from>
    <xdr:ext cx="47625" cy="9525"/>
    <xdr:pic>
      <xdr:nvPicPr>
        <xdr:cNvPr id="115" name="Grafik 114" descr="http://slapshot.ch.sportalsports.com/images/blank.gif">
          <a:extLst>
            <a:ext uri="{FF2B5EF4-FFF2-40B4-BE49-F238E27FC236}">
              <a16:creationId xmlns:a16="http://schemas.microsoft.com/office/drawing/2014/main" id="{AA0CAD0A-6BED-4D1D-B5E9-A128375A0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41852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167</xdr:row>
      <xdr:rowOff>0</xdr:rowOff>
    </xdr:from>
    <xdr:ext cx="47625" cy="9525"/>
    <xdr:pic>
      <xdr:nvPicPr>
        <xdr:cNvPr id="116" name="Grafik 115" descr="http://slapshot.ch.sportalsports.com/images/blank.gif">
          <a:extLst>
            <a:ext uri="{FF2B5EF4-FFF2-40B4-BE49-F238E27FC236}">
              <a16:creationId xmlns:a16="http://schemas.microsoft.com/office/drawing/2014/main" id="{7BA30A8F-A5FB-4A93-8DB5-9E6E2A7DB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03193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153</xdr:row>
      <xdr:rowOff>0</xdr:rowOff>
    </xdr:from>
    <xdr:ext cx="47625" cy="9525"/>
    <xdr:pic>
      <xdr:nvPicPr>
        <xdr:cNvPr id="117" name="Grafik 116" descr="http://slapshot.ch.sportalsports.com/images/blank.gif">
          <a:extLst>
            <a:ext uri="{FF2B5EF4-FFF2-40B4-BE49-F238E27FC236}">
              <a16:creationId xmlns:a16="http://schemas.microsoft.com/office/drawing/2014/main" id="{892DD146-91AC-48BA-8BFE-284B6662A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7252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154</xdr:row>
      <xdr:rowOff>0</xdr:rowOff>
    </xdr:from>
    <xdr:ext cx="47625" cy="9525"/>
    <xdr:pic>
      <xdr:nvPicPr>
        <xdr:cNvPr id="118" name="Grafik 117" descr="http://slapshot.ch.sportalsports.com/images/blank.gif">
          <a:extLst>
            <a:ext uri="{FF2B5EF4-FFF2-40B4-BE49-F238E27FC236}">
              <a16:creationId xmlns:a16="http://schemas.microsoft.com/office/drawing/2014/main" id="{14FC0815-BF8F-475E-8DFA-F0B87190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7471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188</xdr:row>
      <xdr:rowOff>0</xdr:rowOff>
    </xdr:from>
    <xdr:ext cx="47625" cy="9525"/>
    <xdr:pic>
      <xdr:nvPicPr>
        <xdr:cNvPr id="119" name="Grafik 118" descr="http://slapshot.ch.sportalsports.com/images/blank.gif">
          <a:extLst>
            <a:ext uri="{FF2B5EF4-FFF2-40B4-BE49-F238E27FC236}">
              <a16:creationId xmlns:a16="http://schemas.microsoft.com/office/drawing/2014/main" id="{B129870A-D6A3-49A3-9346-9615C2AAF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4919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138</xdr:row>
      <xdr:rowOff>0</xdr:rowOff>
    </xdr:from>
    <xdr:ext cx="47625" cy="9525"/>
    <xdr:pic>
      <xdr:nvPicPr>
        <xdr:cNvPr id="120" name="Grafik 119" descr="http://slapshot.ch.sportalsports.com/images/blank.gif">
          <a:extLst>
            <a:ext uri="{FF2B5EF4-FFF2-40B4-BE49-F238E27FC236}">
              <a16:creationId xmlns:a16="http://schemas.microsoft.com/office/drawing/2014/main" id="{23521C4B-677F-4522-A206-2B0F4223A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3966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43</xdr:row>
      <xdr:rowOff>0</xdr:rowOff>
    </xdr:from>
    <xdr:ext cx="47625" cy="9525"/>
    <xdr:pic>
      <xdr:nvPicPr>
        <xdr:cNvPr id="121" name="Grafik 120" descr="http://slapshot.ch.sportalsports.com/images/blank.gif">
          <a:extLst>
            <a:ext uri="{FF2B5EF4-FFF2-40B4-BE49-F238E27FC236}">
              <a16:creationId xmlns:a16="http://schemas.microsoft.com/office/drawing/2014/main" id="{1AD546E0-B7F1-4006-9EB6-37C1EFBA4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2325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184</xdr:row>
      <xdr:rowOff>0</xdr:rowOff>
    </xdr:from>
    <xdr:ext cx="47625" cy="9525"/>
    <xdr:pic>
      <xdr:nvPicPr>
        <xdr:cNvPr id="122" name="Grafik 121" descr="http://slapshot.ch.sportalsports.com/images/blank.gif">
          <a:extLst>
            <a:ext uri="{FF2B5EF4-FFF2-40B4-BE49-F238E27FC236}">
              <a16:creationId xmlns:a16="http://schemas.microsoft.com/office/drawing/2014/main" id="{9026EDCC-3D80-4C10-A008-848ECEFDD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4043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47625" cy="9525"/>
    <xdr:pic>
      <xdr:nvPicPr>
        <xdr:cNvPr id="123" name="Grafik 122" descr="http://slapshot.ch.sportalsports.com/images/blank.gif">
          <a:extLst>
            <a:ext uri="{FF2B5EF4-FFF2-40B4-BE49-F238E27FC236}">
              <a16:creationId xmlns:a16="http://schemas.microsoft.com/office/drawing/2014/main" id="{A7B150F5-31AD-400D-BCFD-89B468C13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773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208</xdr:row>
      <xdr:rowOff>0</xdr:rowOff>
    </xdr:from>
    <xdr:ext cx="47625" cy="9525"/>
    <xdr:pic>
      <xdr:nvPicPr>
        <xdr:cNvPr id="124" name="Grafik 123" descr="http://slapshot.ch.sportalsports.com/images/blank.gif">
          <a:extLst>
            <a:ext uri="{FF2B5EF4-FFF2-40B4-BE49-F238E27FC236}">
              <a16:creationId xmlns:a16="http://schemas.microsoft.com/office/drawing/2014/main" id="{0E349E62-996D-487C-B36C-255C8551A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9301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114</xdr:row>
      <xdr:rowOff>0</xdr:rowOff>
    </xdr:from>
    <xdr:ext cx="47625" cy="9525"/>
    <xdr:pic>
      <xdr:nvPicPr>
        <xdr:cNvPr id="125" name="Grafik 124" descr="http://slapshot.ch.sportalsports.com/images/blank.gif">
          <a:extLst>
            <a:ext uri="{FF2B5EF4-FFF2-40B4-BE49-F238E27FC236}">
              <a16:creationId xmlns:a16="http://schemas.microsoft.com/office/drawing/2014/main" id="{EADB2467-37F0-4B11-8222-DEB9A0661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8708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112</xdr:row>
      <xdr:rowOff>0</xdr:rowOff>
    </xdr:from>
    <xdr:ext cx="47625" cy="9525"/>
    <xdr:pic>
      <xdr:nvPicPr>
        <xdr:cNvPr id="126" name="Grafik 125" descr="http://slapshot.ch.sportalsports.com/images/blank.gif">
          <a:extLst>
            <a:ext uri="{FF2B5EF4-FFF2-40B4-BE49-F238E27FC236}">
              <a16:creationId xmlns:a16="http://schemas.microsoft.com/office/drawing/2014/main" id="{6F5F4AA7-3E69-4EBA-9C08-C79DB1696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8270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116</xdr:row>
      <xdr:rowOff>0</xdr:rowOff>
    </xdr:from>
    <xdr:ext cx="47625" cy="9525"/>
    <xdr:pic>
      <xdr:nvPicPr>
        <xdr:cNvPr id="127" name="Grafik 126" descr="http://slapshot.ch.sportalsports.com/images/blank.gif">
          <a:extLst>
            <a:ext uri="{FF2B5EF4-FFF2-40B4-BE49-F238E27FC236}">
              <a16:creationId xmlns:a16="http://schemas.microsoft.com/office/drawing/2014/main" id="{A512A569-E2D6-4D15-9155-01C0BAD11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9146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145</xdr:row>
      <xdr:rowOff>0</xdr:rowOff>
    </xdr:from>
    <xdr:ext cx="47625" cy="9525"/>
    <xdr:pic>
      <xdr:nvPicPr>
        <xdr:cNvPr id="128" name="Grafik 127" descr="http://slapshot.ch.sportalsports.com/images/blank.gif">
          <a:extLst>
            <a:ext uri="{FF2B5EF4-FFF2-40B4-BE49-F238E27FC236}">
              <a16:creationId xmlns:a16="http://schemas.microsoft.com/office/drawing/2014/main" id="{42DD02DF-464B-477E-981E-A80686E48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54996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193</xdr:row>
      <xdr:rowOff>0</xdr:rowOff>
    </xdr:from>
    <xdr:ext cx="47625" cy="9525"/>
    <xdr:pic>
      <xdr:nvPicPr>
        <xdr:cNvPr id="129" name="Grafik 128" descr="http://slapshot.ch.sportalsports.com/images/blank.gif">
          <a:extLst>
            <a:ext uri="{FF2B5EF4-FFF2-40B4-BE49-F238E27FC236}">
              <a16:creationId xmlns:a16="http://schemas.microsoft.com/office/drawing/2014/main" id="{01AED35B-E2C7-432B-A42F-3E780AE71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015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185</xdr:row>
      <xdr:rowOff>0</xdr:rowOff>
    </xdr:from>
    <xdr:ext cx="47625" cy="9525"/>
    <xdr:pic>
      <xdr:nvPicPr>
        <xdr:cNvPr id="130" name="Grafik 129" descr="http://slapshot.ch.sportalsports.com/images/blank.gif">
          <a:extLst>
            <a:ext uri="{FF2B5EF4-FFF2-40B4-BE49-F238E27FC236}">
              <a16:creationId xmlns:a16="http://schemas.microsoft.com/office/drawing/2014/main" id="{1814160F-C8CA-4F3B-9752-AAC16C3D8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42626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215</xdr:row>
      <xdr:rowOff>0</xdr:rowOff>
    </xdr:from>
    <xdr:ext cx="47625" cy="9525"/>
    <xdr:pic>
      <xdr:nvPicPr>
        <xdr:cNvPr id="131" name="Grafik 130" descr="http://slapshot.ch.sportalsports.com/images/blank.gif">
          <a:extLst>
            <a:ext uri="{FF2B5EF4-FFF2-40B4-BE49-F238E27FC236}">
              <a16:creationId xmlns:a16="http://schemas.microsoft.com/office/drawing/2014/main" id="{F76D0FBA-2A6E-4A95-8DC4-8FEAC88D3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08349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118</xdr:row>
      <xdr:rowOff>0</xdr:rowOff>
    </xdr:from>
    <xdr:ext cx="47625" cy="9525"/>
    <xdr:pic>
      <xdr:nvPicPr>
        <xdr:cNvPr id="132" name="Grafik 131" descr="http://slapshot.ch.sportalsports.com/images/blank.gif">
          <a:extLst>
            <a:ext uri="{FF2B5EF4-FFF2-40B4-BE49-F238E27FC236}">
              <a16:creationId xmlns:a16="http://schemas.microsoft.com/office/drawing/2014/main" id="{9F22361A-8698-42DE-B89F-357494319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9584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47625" cy="9525"/>
    <xdr:pic>
      <xdr:nvPicPr>
        <xdr:cNvPr id="133" name="Grafik 132" descr="http://slapshot.ch.sportalsports.com/images/blank.gif">
          <a:extLst>
            <a:ext uri="{FF2B5EF4-FFF2-40B4-BE49-F238E27FC236}">
              <a16:creationId xmlns:a16="http://schemas.microsoft.com/office/drawing/2014/main" id="{976B9FE1-5959-410A-8D3D-938D0E4C1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48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47625" cy="9525"/>
    <xdr:pic>
      <xdr:nvPicPr>
        <xdr:cNvPr id="134" name="Grafik 133" descr="http://slapshot.ch.sportalsports.com/images/blank.gif">
          <a:extLst>
            <a:ext uri="{FF2B5EF4-FFF2-40B4-BE49-F238E27FC236}">
              <a16:creationId xmlns:a16="http://schemas.microsoft.com/office/drawing/2014/main" id="{9201936E-BB39-4019-BFBC-3C16A4A57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334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100</xdr:row>
      <xdr:rowOff>0</xdr:rowOff>
    </xdr:from>
    <xdr:ext cx="47625" cy="9525"/>
    <xdr:pic>
      <xdr:nvPicPr>
        <xdr:cNvPr id="135" name="Grafik 134" descr="http://slapshot.ch.sportalsports.com/images/blank.gif">
          <a:extLst>
            <a:ext uri="{FF2B5EF4-FFF2-40B4-BE49-F238E27FC236}">
              <a16:creationId xmlns:a16="http://schemas.microsoft.com/office/drawing/2014/main" id="{E341010D-E6E9-4A1B-B132-34C919C72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641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47625" cy="9525"/>
    <xdr:pic>
      <xdr:nvPicPr>
        <xdr:cNvPr id="136" name="Grafik 135" descr="http://slapshot.ch.sportalsports.com/images/blank.gif">
          <a:extLst>
            <a:ext uri="{FF2B5EF4-FFF2-40B4-BE49-F238E27FC236}">
              <a16:creationId xmlns:a16="http://schemas.microsoft.com/office/drawing/2014/main" id="{407AE54E-D260-48F1-9BB0-396C29ADC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886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</xdr:row>
      <xdr:rowOff>0</xdr:rowOff>
    </xdr:from>
    <xdr:ext cx="47625" cy="9525"/>
    <xdr:pic>
      <xdr:nvPicPr>
        <xdr:cNvPr id="137" name="Grafik 136" descr="http://slapshot.ch.sportalsports.com/images/blank.gif">
          <a:extLst>
            <a:ext uri="{FF2B5EF4-FFF2-40B4-BE49-F238E27FC236}">
              <a16:creationId xmlns:a16="http://schemas.microsoft.com/office/drawing/2014/main" id="{9B8D2D86-600A-4949-9FFA-1E4EB37D0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8958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128</xdr:row>
      <xdr:rowOff>0</xdr:rowOff>
    </xdr:from>
    <xdr:ext cx="47625" cy="9525"/>
    <xdr:pic>
      <xdr:nvPicPr>
        <xdr:cNvPr id="138" name="Grafik 137" descr="http://slapshot.ch.sportalsports.com/images/blank.gif">
          <a:extLst>
            <a:ext uri="{FF2B5EF4-FFF2-40B4-BE49-F238E27FC236}">
              <a16:creationId xmlns:a16="http://schemas.microsoft.com/office/drawing/2014/main" id="{C3FC6908-B1D9-4791-A027-9F46AAFCB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1775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47625" cy="9525"/>
    <xdr:pic>
      <xdr:nvPicPr>
        <xdr:cNvPr id="139" name="Grafik 138" descr="http://slapshot.ch.sportalsports.com/images/blank.gif">
          <a:extLst>
            <a:ext uri="{FF2B5EF4-FFF2-40B4-BE49-F238E27FC236}">
              <a16:creationId xmlns:a16="http://schemas.microsoft.com/office/drawing/2014/main" id="{127D18E4-2C4F-4BA1-844E-8FF1CEF2C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8488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69</xdr:row>
      <xdr:rowOff>0</xdr:rowOff>
    </xdr:from>
    <xdr:ext cx="47625" cy="9525"/>
    <xdr:pic>
      <xdr:nvPicPr>
        <xdr:cNvPr id="140" name="Grafik 139" descr="http://slapshot.ch.sportalsports.com/images/blank.gif">
          <a:extLst>
            <a:ext uri="{FF2B5EF4-FFF2-40B4-BE49-F238E27FC236}">
              <a16:creationId xmlns:a16="http://schemas.microsoft.com/office/drawing/2014/main" id="{21762E3B-6213-466E-AC99-13A8456FA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764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84</xdr:row>
      <xdr:rowOff>0</xdr:rowOff>
    </xdr:from>
    <xdr:ext cx="47625" cy="9525"/>
    <xdr:pic>
      <xdr:nvPicPr>
        <xdr:cNvPr id="141" name="Grafik 140" descr="http://slapshot.ch.sportalsports.com/images/blank.gif">
          <a:extLst>
            <a:ext uri="{FF2B5EF4-FFF2-40B4-BE49-F238E27FC236}">
              <a16:creationId xmlns:a16="http://schemas.microsoft.com/office/drawing/2014/main" id="{3454D520-A095-4177-A3F6-860E3D72B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136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47625" cy="9525"/>
    <xdr:pic>
      <xdr:nvPicPr>
        <xdr:cNvPr id="142" name="Grafik 141" descr="http://slapshot.ch.sportalsports.com/images/blank.gif">
          <a:extLst>
            <a:ext uri="{FF2B5EF4-FFF2-40B4-BE49-F238E27FC236}">
              <a16:creationId xmlns:a16="http://schemas.microsoft.com/office/drawing/2014/main" id="{3FC377FF-B63B-44DB-966A-91D4061AA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6287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149</xdr:row>
      <xdr:rowOff>0</xdr:rowOff>
    </xdr:from>
    <xdr:ext cx="47625" cy="9525"/>
    <xdr:pic>
      <xdr:nvPicPr>
        <xdr:cNvPr id="143" name="Grafik 142" descr="http://slapshot.ch.sportalsports.com/images/blank.gif">
          <a:extLst>
            <a:ext uri="{FF2B5EF4-FFF2-40B4-BE49-F238E27FC236}">
              <a16:creationId xmlns:a16="http://schemas.microsoft.com/office/drawing/2014/main" id="{7FDC8DD1-175A-4CB4-B9C9-F157151D0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63759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94</xdr:row>
      <xdr:rowOff>0</xdr:rowOff>
    </xdr:from>
    <xdr:ext cx="47625" cy="9525"/>
    <xdr:pic>
      <xdr:nvPicPr>
        <xdr:cNvPr id="144" name="Grafik 143" descr="http://slapshot.ch.sportalsports.com/images/blank.gif">
          <a:extLst>
            <a:ext uri="{FF2B5EF4-FFF2-40B4-BE49-F238E27FC236}">
              <a16:creationId xmlns:a16="http://schemas.microsoft.com/office/drawing/2014/main" id="{E0ABFC2B-9B8C-4E6A-A279-3CBEEEC36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3268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164</xdr:row>
      <xdr:rowOff>0</xdr:rowOff>
    </xdr:from>
    <xdr:ext cx="47625" cy="9525"/>
    <xdr:pic>
      <xdr:nvPicPr>
        <xdr:cNvPr id="145" name="Grafik 144" descr="http://slapshot.ch.sportalsports.com/images/blank.gif">
          <a:extLst>
            <a:ext uri="{FF2B5EF4-FFF2-40B4-BE49-F238E27FC236}">
              <a16:creationId xmlns:a16="http://schemas.microsoft.com/office/drawing/2014/main" id="{9ECD3EF5-BED7-43C7-8294-2E997D1D8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9662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88</xdr:row>
      <xdr:rowOff>0</xdr:rowOff>
    </xdr:from>
    <xdr:ext cx="47625" cy="9525"/>
    <xdr:pic>
      <xdr:nvPicPr>
        <xdr:cNvPr id="146" name="Grafik 145" descr="http://slapshot.ch.sportalsports.com/images/blank.gif">
          <a:extLst>
            <a:ext uri="{FF2B5EF4-FFF2-40B4-BE49-F238E27FC236}">
              <a16:creationId xmlns:a16="http://schemas.microsoft.com/office/drawing/2014/main" id="{BDFE8250-7206-4554-873F-2238138F6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012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47625" cy="9525"/>
    <xdr:pic>
      <xdr:nvPicPr>
        <xdr:cNvPr id="147" name="Grafik 146" descr="http://slapshot.ch.sportalsports.com/images/blank.gif">
          <a:extLst>
            <a:ext uri="{FF2B5EF4-FFF2-40B4-BE49-F238E27FC236}">
              <a16:creationId xmlns:a16="http://schemas.microsoft.com/office/drawing/2014/main" id="{97796F79-EB9C-428F-A875-363744462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115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82</xdr:row>
      <xdr:rowOff>0</xdr:rowOff>
    </xdr:from>
    <xdr:ext cx="47625" cy="9525"/>
    <xdr:pic>
      <xdr:nvPicPr>
        <xdr:cNvPr id="148" name="Grafik 147" descr="http://slapshot.ch.sportalsports.com/images/blank.gif">
          <a:extLst>
            <a:ext uri="{FF2B5EF4-FFF2-40B4-BE49-F238E27FC236}">
              <a16:creationId xmlns:a16="http://schemas.microsoft.com/office/drawing/2014/main" id="{5212E6C3-C1E0-4D70-845B-EB41F7E01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697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150</xdr:row>
      <xdr:rowOff>0</xdr:rowOff>
    </xdr:from>
    <xdr:ext cx="47625" cy="9525"/>
    <xdr:pic>
      <xdr:nvPicPr>
        <xdr:cNvPr id="149" name="Grafik 148" descr="http://slapshot.ch.sportalsports.com/images/blank.gif">
          <a:extLst>
            <a:ext uri="{FF2B5EF4-FFF2-40B4-BE49-F238E27FC236}">
              <a16:creationId xmlns:a16="http://schemas.microsoft.com/office/drawing/2014/main" id="{9B06194E-AC74-42D4-B60C-B9EB3C2F7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6595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117</xdr:row>
      <xdr:rowOff>0</xdr:rowOff>
    </xdr:from>
    <xdr:ext cx="47625" cy="9525"/>
    <xdr:pic>
      <xdr:nvPicPr>
        <xdr:cNvPr id="150" name="Grafik 149" descr="http://slapshot.ch.sportalsports.com/images/blank.gif">
          <a:extLst>
            <a:ext uri="{FF2B5EF4-FFF2-40B4-BE49-F238E27FC236}">
              <a16:creationId xmlns:a16="http://schemas.microsoft.com/office/drawing/2014/main" id="{75A93D16-1246-42C3-A4FE-BCDEDC487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9365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49</xdr:row>
      <xdr:rowOff>0</xdr:rowOff>
    </xdr:from>
    <xdr:ext cx="47625" cy="9525"/>
    <xdr:pic>
      <xdr:nvPicPr>
        <xdr:cNvPr id="151" name="Grafik 150" descr="http://slapshot.ch.sportalsports.com/images/blank.gif">
          <a:extLst>
            <a:ext uri="{FF2B5EF4-FFF2-40B4-BE49-F238E27FC236}">
              <a16:creationId xmlns:a16="http://schemas.microsoft.com/office/drawing/2014/main" id="{11C4B515-0647-4C34-88C9-072338F9C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811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80</xdr:row>
      <xdr:rowOff>0</xdr:rowOff>
    </xdr:from>
    <xdr:ext cx="47625" cy="9525"/>
    <xdr:pic>
      <xdr:nvPicPr>
        <xdr:cNvPr id="152" name="Grafik 151" descr="http://slapshot.ch.sportalsports.com/images/blank.gif">
          <a:extLst>
            <a:ext uri="{FF2B5EF4-FFF2-40B4-BE49-F238E27FC236}">
              <a16:creationId xmlns:a16="http://schemas.microsoft.com/office/drawing/2014/main" id="{1AB13EBF-4564-4A9C-927E-D8F281F7D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259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47625" cy="9525"/>
    <xdr:pic>
      <xdr:nvPicPr>
        <xdr:cNvPr id="153" name="Grafik 152" descr="http://slapshot.ch.sportalsports.com/images/blank.gif">
          <a:extLst>
            <a:ext uri="{FF2B5EF4-FFF2-40B4-BE49-F238E27FC236}">
              <a16:creationId xmlns:a16="http://schemas.microsoft.com/office/drawing/2014/main" id="{144D36C0-EA84-4699-A695-1EC06645B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124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76</xdr:row>
      <xdr:rowOff>0</xdr:rowOff>
    </xdr:from>
    <xdr:ext cx="47625" cy="9525"/>
    <xdr:pic>
      <xdr:nvPicPr>
        <xdr:cNvPr id="154" name="Grafik 153" descr="http://slapshot.ch.sportalsports.com/images/blank.gif">
          <a:extLst>
            <a:ext uri="{FF2B5EF4-FFF2-40B4-BE49-F238E27FC236}">
              <a16:creationId xmlns:a16="http://schemas.microsoft.com/office/drawing/2014/main" id="{D0487E44-87E2-43D0-AC67-03C7C28A7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383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47625" cy="9525"/>
    <xdr:pic>
      <xdr:nvPicPr>
        <xdr:cNvPr id="155" name="Grafik 154" descr="http://slapshot.ch.sportalsports.com/images/blank.gif">
          <a:extLst>
            <a:ext uri="{FF2B5EF4-FFF2-40B4-BE49-F238E27FC236}">
              <a16:creationId xmlns:a16="http://schemas.microsoft.com/office/drawing/2014/main" id="{A2D5C01A-3F91-47BC-A0AE-11B713ABC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877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47625" cy="9525"/>
    <xdr:pic>
      <xdr:nvPicPr>
        <xdr:cNvPr id="156" name="Grafik 155" descr="http://slapshot.ch.sportalsports.com/images/blank.gif">
          <a:extLst>
            <a:ext uri="{FF2B5EF4-FFF2-40B4-BE49-F238E27FC236}">
              <a16:creationId xmlns:a16="http://schemas.microsoft.com/office/drawing/2014/main" id="{2EAED2A1-AED7-4F44-BCF8-7AE21DA74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867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200</xdr:row>
      <xdr:rowOff>0</xdr:rowOff>
    </xdr:from>
    <xdr:ext cx="47625" cy="9525"/>
    <xdr:pic>
      <xdr:nvPicPr>
        <xdr:cNvPr id="157" name="Grafik 156" descr="http://slapshot.ch.sportalsports.com/images/blank.gif">
          <a:extLst>
            <a:ext uri="{FF2B5EF4-FFF2-40B4-BE49-F238E27FC236}">
              <a16:creationId xmlns:a16="http://schemas.microsoft.com/office/drawing/2014/main" id="{5F6BD485-4A9B-4305-AD72-F9B016D8F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7548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113</xdr:row>
      <xdr:rowOff>0</xdr:rowOff>
    </xdr:from>
    <xdr:ext cx="47625" cy="9525"/>
    <xdr:pic>
      <xdr:nvPicPr>
        <xdr:cNvPr id="158" name="Grafik 157" descr="http://slapshot.ch.sportalsports.com/images/blank.gif">
          <a:extLst>
            <a:ext uri="{FF2B5EF4-FFF2-40B4-BE49-F238E27FC236}">
              <a16:creationId xmlns:a16="http://schemas.microsoft.com/office/drawing/2014/main" id="{EE99554A-6204-4FD5-9D1C-671CA87C3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8489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160</xdr:row>
      <xdr:rowOff>0</xdr:rowOff>
    </xdr:from>
    <xdr:ext cx="47625" cy="9525"/>
    <xdr:pic>
      <xdr:nvPicPr>
        <xdr:cNvPr id="159" name="Grafik 158" descr="http://slapshot.ch.sportalsports.com/images/blank.gif">
          <a:extLst>
            <a:ext uri="{FF2B5EF4-FFF2-40B4-BE49-F238E27FC236}">
              <a16:creationId xmlns:a16="http://schemas.microsoft.com/office/drawing/2014/main" id="{B05A1242-E282-4404-8534-EF3EB5527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8785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216</xdr:row>
      <xdr:rowOff>0</xdr:rowOff>
    </xdr:from>
    <xdr:ext cx="47625" cy="9525"/>
    <xdr:pic>
      <xdr:nvPicPr>
        <xdr:cNvPr id="160" name="Grafik 159" descr="http://slapshot.ch.sportalsports.com/images/blank.gif">
          <a:extLst>
            <a:ext uri="{FF2B5EF4-FFF2-40B4-BE49-F238E27FC236}">
              <a16:creationId xmlns:a16="http://schemas.microsoft.com/office/drawing/2014/main" id="{FA8F8436-6150-419C-B933-12F61B431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1054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211</xdr:row>
      <xdr:rowOff>0</xdr:rowOff>
    </xdr:from>
    <xdr:ext cx="47625" cy="9525"/>
    <xdr:pic>
      <xdr:nvPicPr>
        <xdr:cNvPr id="161" name="Grafik 160" descr="http://slapshot.ch.sportalsports.com/images/blank.gif">
          <a:extLst>
            <a:ext uri="{FF2B5EF4-FFF2-40B4-BE49-F238E27FC236}">
              <a16:creationId xmlns:a16="http://schemas.microsoft.com/office/drawing/2014/main" id="{DD5BF30D-6591-4796-8CCD-1F89047E0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99586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47625" cy="9525"/>
    <xdr:pic>
      <xdr:nvPicPr>
        <xdr:cNvPr id="162" name="Grafik 161" descr="http://slapshot.ch.sportalsports.com/images/blank.gif">
          <a:extLst>
            <a:ext uri="{FF2B5EF4-FFF2-40B4-BE49-F238E27FC236}">
              <a16:creationId xmlns:a16="http://schemas.microsoft.com/office/drawing/2014/main" id="{6B58A5EF-4270-4E93-A163-3B1D75FD9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610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213</xdr:row>
      <xdr:rowOff>0</xdr:rowOff>
    </xdr:from>
    <xdr:ext cx="47625" cy="9525"/>
    <xdr:pic>
      <xdr:nvPicPr>
        <xdr:cNvPr id="163" name="Grafik 162" descr="http://slapshot.ch.sportalsports.com/images/blank.gif">
          <a:extLst>
            <a:ext uri="{FF2B5EF4-FFF2-40B4-BE49-F238E27FC236}">
              <a16:creationId xmlns:a16="http://schemas.microsoft.com/office/drawing/2014/main" id="{1DD6FB1C-8EAD-4391-AD52-219E21564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03967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73</xdr:row>
      <xdr:rowOff>0</xdr:rowOff>
    </xdr:from>
    <xdr:ext cx="47625" cy="9525"/>
    <xdr:pic>
      <xdr:nvPicPr>
        <xdr:cNvPr id="164" name="Grafik 163" descr="http://slapshot.ch.sportalsports.com/images/blank.gif">
          <a:extLst>
            <a:ext uri="{FF2B5EF4-FFF2-40B4-BE49-F238E27FC236}">
              <a16:creationId xmlns:a16="http://schemas.microsoft.com/office/drawing/2014/main" id="{1AD7F5A0-B0C4-4191-9F7E-A8A6AEF08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726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209</xdr:row>
      <xdr:rowOff>0</xdr:rowOff>
    </xdr:from>
    <xdr:ext cx="47625" cy="9525"/>
    <xdr:pic>
      <xdr:nvPicPr>
        <xdr:cNvPr id="165" name="Grafik 164" descr="http://slapshot.ch.sportalsports.com/images/blank.gif">
          <a:extLst>
            <a:ext uri="{FF2B5EF4-FFF2-40B4-BE49-F238E27FC236}">
              <a16:creationId xmlns:a16="http://schemas.microsoft.com/office/drawing/2014/main" id="{EA7CE5AD-30BF-4679-80C8-1B4F0832E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95204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218</xdr:row>
      <xdr:rowOff>0</xdr:rowOff>
    </xdr:from>
    <xdr:ext cx="47625" cy="9525"/>
    <xdr:pic>
      <xdr:nvPicPr>
        <xdr:cNvPr id="166" name="Grafik 165" descr="http://slapshot.ch.sportalsports.com/images/blank.gif">
          <a:extLst>
            <a:ext uri="{FF2B5EF4-FFF2-40B4-BE49-F238E27FC236}">
              <a16:creationId xmlns:a16="http://schemas.microsoft.com/office/drawing/2014/main" id="{2C7523D0-20BE-4B40-902B-123A91264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1492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161</xdr:row>
      <xdr:rowOff>0</xdr:rowOff>
    </xdr:from>
    <xdr:ext cx="47625" cy="9525"/>
    <xdr:pic>
      <xdr:nvPicPr>
        <xdr:cNvPr id="167" name="Grafik 166" descr="http://slapshot.ch.sportalsports.com/images/blank.gif">
          <a:extLst>
            <a:ext uri="{FF2B5EF4-FFF2-40B4-BE49-F238E27FC236}">
              <a16:creationId xmlns:a16="http://schemas.microsoft.com/office/drawing/2014/main" id="{B1F07B1D-220F-465E-8247-D0D6CE9F9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90048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206</xdr:row>
      <xdr:rowOff>0</xdr:rowOff>
    </xdr:from>
    <xdr:ext cx="47625" cy="9525"/>
    <xdr:pic>
      <xdr:nvPicPr>
        <xdr:cNvPr id="168" name="Grafik 167" descr="http://slapshot.ch.sportalsports.com/images/blank.gif">
          <a:extLst>
            <a:ext uri="{FF2B5EF4-FFF2-40B4-BE49-F238E27FC236}">
              <a16:creationId xmlns:a16="http://schemas.microsoft.com/office/drawing/2014/main" id="{CE358A66-A348-4815-A3AD-3B0703157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8863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47625" cy="9525"/>
    <xdr:pic>
      <xdr:nvPicPr>
        <xdr:cNvPr id="169" name="Grafik 168" descr="http://slapshot.ch.sportalsports.com/images/blank.gif">
          <a:extLst>
            <a:ext uri="{FF2B5EF4-FFF2-40B4-BE49-F238E27FC236}">
              <a16:creationId xmlns:a16="http://schemas.microsoft.com/office/drawing/2014/main" id="{115DD088-520C-45A8-BF84-2D62619DD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362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42</xdr:row>
      <xdr:rowOff>0</xdr:rowOff>
    </xdr:from>
    <xdr:ext cx="47625" cy="9525"/>
    <xdr:pic>
      <xdr:nvPicPr>
        <xdr:cNvPr id="170" name="Grafik 169" descr="http://slapshot.ch.sportalsports.com/images/blank.gif">
          <a:extLst>
            <a:ext uri="{FF2B5EF4-FFF2-40B4-BE49-F238E27FC236}">
              <a16:creationId xmlns:a16="http://schemas.microsoft.com/office/drawing/2014/main" id="{A933A7D0-78F5-403D-9488-FEBA27535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2077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214</xdr:row>
      <xdr:rowOff>0</xdr:rowOff>
    </xdr:from>
    <xdr:ext cx="47625" cy="9525"/>
    <xdr:pic>
      <xdr:nvPicPr>
        <xdr:cNvPr id="171" name="Grafik 170" descr="http://slapshot.ch.sportalsports.com/images/blank.gif">
          <a:extLst>
            <a:ext uri="{FF2B5EF4-FFF2-40B4-BE49-F238E27FC236}">
              <a16:creationId xmlns:a16="http://schemas.microsoft.com/office/drawing/2014/main" id="{28E5E45D-349E-4357-82B7-FB38CD163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06158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47625" cy="9525"/>
    <xdr:pic>
      <xdr:nvPicPr>
        <xdr:cNvPr id="172" name="Grafik 171" descr="http://slapshot.ch.sportalsports.com/images/blank.gif">
          <a:extLst>
            <a:ext uri="{FF2B5EF4-FFF2-40B4-BE49-F238E27FC236}">
              <a16:creationId xmlns:a16="http://schemas.microsoft.com/office/drawing/2014/main" id="{219B54B3-93BD-4542-A089-77F64507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620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141</xdr:row>
      <xdr:rowOff>0</xdr:rowOff>
    </xdr:from>
    <xdr:ext cx="47625" cy="9525"/>
    <xdr:pic>
      <xdr:nvPicPr>
        <xdr:cNvPr id="173" name="Grafik 172" descr="http://slapshot.ch.sportalsports.com/images/blank.gif">
          <a:extLst>
            <a:ext uri="{FF2B5EF4-FFF2-40B4-BE49-F238E27FC236}">
              <a16:creationId xmlns:a16="http://schemas.microsoft.com/office/drawing/2014/main" id="{B88A669F-8029-462A-B1EC-F496D3D7C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46233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137</xdr:row>
      <xdr:rowOff>0</xdr:rowOff>
    </xdr:from>
    <xdr:ext cx="47625" cy="9525"/>
    <xdr:pic>
      <xdr:nvPicPr>
        <xdr:cNvPr id="174" name="Grafik 173" descr="http://slapshot.ch.sportalsports.com/images/blank.gif">
          <a:extLst>
            <a:ext uri="{FF2B5EF4-FFF2-40B4-BE49-F238E27FC236}">
              <a16:creationId xmlns:a16="http://schemas.microsoft.com/office/drawing/2014/main" id="{19FEA1C9-5064-4B79-8F26-3227DC729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37470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111</xdr:row>
      <xdr:rowOff>0</xdr:rowOff>
    </xdr:from>
    <xdr:ext cx="47625" cy="9525"/>
    <xdr:pic>
      <xdr:nvPicPr>
        <xdr:cNvPr id="175" name="Grafik 174" descr="http://slapshot.ch.sportalsports.com/images/blank.gif">
          <a:extLst>
            <a:ext uri="{FF2B5EF4-FFF2-40B4-BE49-F238E27FC236}">
              <a16:creationId xmlns:a16="http://schemas.microsoft.com/office/drawing/2014/main" id="{4C449950-88D5-43DD-9A75-099AA06AA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80511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91</xdr:row>
      <xdr:rowOff>0</xdr:rowOff>
    </xdr:from>
    <xdr:ext cx="47625" cy="9525"/>
    <xdr:pic>
      <xdr:nvPicPr>
        <xdr:cNvPr id="176" name="Grafik 175" descr="http://slapshot.ch.sportalsports.com/images/blank.gif">
          <a:extLst>
            <a:ext uri="{FF2B5EF4-FFF2-40B4-BE49-F238E27FC236}">
              <a16:creationId xmlns:a16="http://schemas.microsoft.com/office/drawing/2014/main" id="{E8B10FB2-2419-480E-AFFA-2D367C0CA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6696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47625" cy="9525"/>
    <xdr:pic>
      <xdr:nvPicPr>
        <xdr:cNvPr id="177" name="Grafik 176" descr="http://slapshot.ch.sportalsports.com/images/blank.gif">
          <a:extLst>
            <a:ext uri="{FF2B5EF4-FFF2-40B4-BE49-F238E27FC236}">
              <a16:creationId xmlns:a16="http://schemas.microsoft.com/office/drawing/2014/main" id="{C3C49295-1500-4C3B-B90B-F0E1E6FCC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839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166</xdr:row>
      <xdr:rowOff>0</xdr:rowOff>
    </xdr:from>
    <xdr:ext cx="47625" cy="9525"/>
    <xdr:pic>
      <xdr:nvPicPr>
        <xdr:cNvPr id="178" name="Grafik 177" descr="http://slapshot.ch.sportalsports.com/images/blank.gif">
          <a:extLst>
            <a:ext uri="{FF2B5EF4-FFF2-40B4-BE49-F238E27FC236}">
              <a16:creationId xmlns:a16="http://schemas.microsoft.com/office/drawing/2014/main" id="{CF7D04F7-EFC8-4361-BB96-5FEE4F45F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0100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178</xdr:row>
      <xdr:rowOff>0</xdr:rowOff>
    </xdr:from>
    <xdr:ext cx="47625" cy="9525"/>
    <xdr:pic>
      <xdr:nvPicPr>
        <xdr:cNvPr id="179" name="Grafik 178" descr="http://slapshot.ch.sportalsports.com/images/blank.gif">
          <a:extLst>
            <a:ext uri="{FF2B5EF4-FFF2-40B4-BE49-F238E27FC236}">
              <a16:creationId xmlns:a16="http://schemas.microsoft.com/office/drawing/2014/main" id="{7590ADBB-F62C-4D8D-BCC1-717851F3A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2729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47625" cy="9525"/>
    <xdr:pic>
      <xdr:nvPicPr>
        <xdr:cNvPr id="180" name="Grafik 179" descr="http://slapshot.ch.sportalsports.com/images/blank.gif">
          <a:extLst>
            <a:ext uri="{FF2B5EF4-FFF2-40B4-BE49-F238E27FC236}">
              <a16:creationId xmlns:a16="http://schemas.microsoft.com/office/drawing/2014/main" id="{DB5113AF-7F4A-4E2C-91B2-B0573CB95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049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157</xdr:row>
      <xdr:rowOff>0</xdr:rowOff>
    </xdr:from>
    <xdr:ext cx="47625" cy="9525"/>
    <xdr:pic>
      <xdr:nvPicPr>
        <xdr:cNvPr id="181" name="Grafik 180" descr="http://slapshot.ch.sportalsports.com/images/blank.gif">
          <a:extLst>
            <a:ext uri="{FF2B5EF4-FFF2-40B4-BE49-F238E27FC236}">
              <a16:creationId xmlns:a16="http://schemas.microsoft.com/office/drawing/2014/main" id="{633BDD9F-2196-4DB7-BCC1-3DA67A52B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8128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130</xdr:row>
      <xdr:rowOff>0</xdr:rowOff>
    </xdr:from>
    <xdr:ext cx="47625" cy="9525"/>
    <xdr:pic>
      <xdr:nvPicPr>
        <xdr:cNvPr id="182" name="Grafik 181" descr="http://slapshot.ch.sportalsports.com/images/blank.gif">
          <a:extLst>
            <a:ext uri="{FF2B5EF4-FFF2-40B4-BE49-F238E27FC236}">
              <a16:creationId xmlns:a16="http://schemas.microsoft.com/office/drawing/2014/main" id="{59959320-3E28-4C73-B890-9A44DB99B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2213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47625" cy="9525"/>
    <xdr:pic>
      <xdr:nvPicPr>
        <xdr:cNvPr id="183" name="Grafik 182" descr="http://slapshot.ch.sportalsports.com/images/blank.gif">
          <a:extLst>
            <a:ext uri="{FF2B5EF4-FFF2-40B4-BE49-F238E27FC236}">
              <a16:creationId xmlns:a16="http://schemas.microsoft.com/office/drawing/2014/main" id="{BE8172C8-438C-461D-864F-C20593C09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601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159</xdr:row>
      <xdr:rowOff>0</xdr:rowOff>
    </xdr:from>
    <xdr:ext cx="47625" cy="9525"/>
    <xdr:pic>
      <xdr:nvPicPr>
        <xdr:cNvPr id="184" name="Grafik 183" descr="http://slapshot.ch.sportalsports.com/images/blank.gif">
          <a:extLst>
            <a:ext uri="{FF2B5EF4-FFF2-40B4-BE49-F238E27FC236}">
              <a16:creationId xmlns:a16="http://schemas.microsoft.com/office/drawing/2014/main" id="{700AA250-BE9F-4A25-A0EC-3477C88CD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85667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68</xdr:row>
      <xdr:rowOff>0</xdr:rowOff>
    </xdr:from>
    <xdr:ext cx="47625" cy="9525"/>
    <xdr:pic>
      <xdr:nvPicPr>
        <xdr:cNvPr id="185" name="Grafik 184" descr="http://slapshot.ch.sportalsports.com/images/blank.gif">
          <a:extLst>
            <a:ext uri="{FF2B5EF4-FFF2-40B4-BE49-F238E27FC236}">
              <a16:creationId xmlns:a16="http://schemas.microsoft.com/office/drawing/2014/main" id="{E5F1F54C-EAD0-4921-BF56-285AF9F58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516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204</xdr:row>
      <xdr:rowOff>0</xdr:rowOff>
    </xdr:from>
    <xdr:ext cx="47625" cy="9525"/>
    <xdr:pic>
      <xdr:nvPicPr>
        <xdr:cNvPr id="186" name="Grafik 185" descr="http://slapshot.ch.sportalsports.com/images/blank.gif">
          <a:extLst>
            <a:ext uri="{FF2B5EF4-FFF2-40B4-BE49-F238E27FC236}">
              <a16:creationId xmlns:a16="http://schemas.microsoft.com/office/drawing/2014/main" id="{3CD35FC7-1C25-4409-A58F-418C5A1EB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8425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144</xdr:row>
      <xdr:rowOff>0</xdr:rowOff>
    </xdr:from>
    <xdr:ext cx="47625" cy="9525"/>
    <xdr:pic>
      <xdr:nvPicPr>
        <xdr:cNvPr id="187" name="Grafik 186" descr="http://slapshot.ch.sportalsports.com/images/blank.gif">
          <a:extLst>
            <a:ext uri="{FF2B5EF4-FFF2-40B4-BE49-F238E27FC236}">
              <a16:creationId xmlns:a16="http://schemas.microsoft.com/office/drawing/2014/main" id="{DEE56CB9-310B-4B63-AE5F-27E2397BC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5280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108</xdr:row>
      <xdr:rowOff>0</xdr:rowOff>
    </xdr:from>
    <xdr:ext cx="47625" cy="9525"/>
    <xdr:pic>
      <xdr:nvPicPr>
        <xdr:cNvPr id="188" name="Grafik 187" descr="http://slapshot.ch.sportalsports.com/images/blank.gif">
          <a:extLst>
            <a:ext uri="{FF2B5EF4-FFF2-40B4-BE49-F238E27FC236}">
              <a16:creationId xmlns:a16="http://schemas.microsoft.com/office/drawing/2014/main" id="{3AE1DF16-C3AB-4D2E-8320-B28AD8980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7393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198</xdr:row>
      <xdr:rowOff>0</xdr:rowOff>
    </xdr:from>
    <xdr:ext cx="47625" cy="9525"/>
    <xdr:pic>
      <xdr:nvPicPr>
        <xdr:cNvPr id="189" name="Grafik 188" descr="http://slapshot.ch.sportalsports.com/images/blank.gif">
          <a:extLst>
            <a:ext uri="{FF2B5EF4-FFF2-40B4-BE49-F238E27FC236}">
              <a16:creationId xmlns:a16="http://schemas.microsoft.com/office/drawing/2014/main" id="{31D383DB-A532-4A11-BA41-F662DF7E4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7110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202</xdr:row>
      <xdr:rowOff>0</xdr:rowOff>
    </xdr:from>
    <xdr:ext cx="47625" cy="9525"/>
    <xdr:pic>
      <xdr:nvPicPr>
        <xdr:cNvPr id="190" name="Grafik 189" descr="http://slapshot.ch.sportalsports.com/images/blank.gif">
          <a:extLst>
            <a:ext uri="{FF2B5EF4-FFF2-40B4-BE49-F238E27FC236}">
              <a16:creationId xmlns:a16="http://schemas.microsoft.com/office/drawing/2014/main" id="{1C6B961D-51BF-405C-9722-C0F1B77E7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7986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47625" cy="9525"/>
    <xdr:pic>
      <xdr:nvPicPr>
        <xdr:cNvPr id="191" name="Grafik 190" descr="http://slapshot.ch.sportalsports.com/images/blank.gif">
          <a:extLst>
            <a:ext uri="{FF2B5EF4-FFF2-40B4-BE49-F238E27FC236}">
              <a16:creationId xmlns:a16="http://schemas.microsoft.com/office/drawing/2014/main" id="{82396340-8D7A-4BFB-8EE4-966422C68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105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85</xdr:row>
      <xdr:rowOff>0</xdr:rowOff>
    </xdr:from>
    <xdr:ext cx="47625" cy="9525"/>
    <xdr:pic>
      <xdr:nvPicPr>
        <xdr:cNvPr id="192" name="Grafik 191" descr="http://slapshot.ch.sportalsports.com/images/blank.gif">
          <a:extLst>
            <a:ext uri="{FF2B5EF4-FFF2-40B4-BE49-F238E27FC236}">
              <a16:creationId xmlns:a16="http://schemas.microsoft.com/office/drawing/2014/main" id="{6B892290-DDC4-43C1-948D-C479C9D8C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3551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171</xdr:row>
      <xdr:rowOff>0</xdr:rowOff>
    </xdr:from>
    <xdr:ext cx="47625" cy="9525"/>
    <xdr:pic>
      <xdr:nvPicPr>
        <xdr:cNvPr id="193" name="Grafik 192" descr="http://slapshot.ch.sportalsports.com/images/blank.gif">
          <a:extLst>
            <a:ext uri="{FF2B5EF4-FFF2-40B4-BE49-F238E27FC236}">
              <a16:creationId xmlns:a16="http://schemas.microsoft.com/office/drawing/2014/main" id="{FD711B4A-CCAB-4D01-BFF7-975F7C20C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11956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48</xdr:row>
      <xdr:rowOff>0</xdr:rowOff>
    </xdr:from>
    <xdr:ext cx="47625" cy="9525"/>
    <xdr:pic>
      <xdr:nvPicPr>
        <xdr:cNvPr id="194" name="Grafik 193" descr="http://slapshot.ch.sportalsports.com/images/blank.gif">
          <a:extLst>
            <a:ext uri="{FF2B5EF4-FFF2-40B4-BE49-F238E27FC236}">
              <a16:creationId xmlns:a16="http://schemas.microsoft.com/office/drawing/2014/main" id="{AB97EEED-C13E-44C2-A7F1-4ED5BB6F4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563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183</xdr:row>
      <xdr:rowOff>0</xdr:rowOff>
    </xdr:from>
    <xdr:ext cx="47625" cy="9525"/>
    <xdr:pic>
      <xdr:nvPicPr>
        <xdr:cNvPr id="195" name="Grafik 194" descr="http://slapshot.ch.sportalsports.com/images/blank.gif">
          <a:extLst>
            <a:ext uri="{FF2B5EF4-FFF2-40B4-BE49-F238E27FC236}">
              <a16:creationId xmlns:a16="http://schemas.microsoft.com/office/drawing/2014/main" id="{BF9CB943-0D47-4F94-8A70-F19C4C5F9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38245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143</xdr:row>
      <xdr:rowOff>0</xdr:rowOff>
    </xdr:from>
    <xdr:ext cx="47625" cy="9525"/>
    <xdr:pic>
      <xdr:nvPicPr>
        <xdr:cNvPr id="196" name="Grafik 195" descr="http://slapshot.ch.sportalsports.com/images/blank.gif">
          <a:extLst>
            <a:ext uri="{FF2B5EF4-FFF2-40B4-BE49-F238E27FC236}">
              <a16:creationId xmlns:a16="http://schemas.microsoft.com/office/drawing/2014/main" id="{B45209F3-F877-406F-B5D6-085B3E453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50615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126</xdr:row>
      <xdr:rowOff>0</xdr:rowOff>
    </xdr:from>
    <xdr:ext cx="47625" cy="9525"/>
    <xdr:pic>
      <xdr:nvPicPr>
        <xdr:cNvPr id="197" name="Grafik 196" descr="http://slapshot.ch.sportalsports.com/images/blank.gif">
          <a:extLst>
            <a:ext uri="{FF2B5EF4-FFF2-40B4-BE49-F238E27FC236}">
              <a16:creationId xmlns:a16="http://schemas.microsoft.com/office/drawing/2014/main" id="{A3D32A29-9B24-45FC-9337-F688651B3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1337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45</xdr:row>
      <xdr:rowOff>0</xdr:rowOff>
    </xdr:from>
    <xdr:ext cx="47625" cy="9525"/>
    <xdr:pic>
      <xdr:nvPicPr>
        <xdr:cNvPr id="198" name="Grafik 197" descr="http://slapshot.ch.sportalsports.com/images/blank.gif">
          <a:extLst>
            <a:ext uri="{FF2B5EF4-FFF2-40B4-BE49-F238E27FC236}">
              <a16:creationId xmlns:a16="http://schemas.microsoft.com/office/drawing/2014/main" id="{940B880A-E204-464C-8796-05D810BB6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2820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</xdr:row>
      <xdr:rowOff>0</xdr:rowOff>
    </xdr:from>
    <xdr:ext cx="47625" cy="9525"/>
    <xdr:pic>
      <xdr:nvPicPr>
        <xdr:cNvPr id="199" name="Grafik 198" descr="http://slapshot.ch.sportalsports.com/images/blank.gif">
          <a:extLst>
            <a:ext uri="{FF2B5EF4-FFF2-40B4-BE49-F238E27FC236}">
              <a16:creationId xmlns:a16="http://schemas.microsoft.com/office/drawing/2014/main" id="{89A2E1F2-FC5F-4860-859E-8622CAE73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143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122</xdr:row>
      <xdr:rowOff>0</xdr:rowOff>
    </xdr:from>
    <xdr:ext cx="47625" cy="9525"/>
    <xdr:pic>
      <xdr:nvPicPr>
        <xdr:cNvPr id="200" name="Grafik 199" descr="http://slapshot.ch.sportalsports.com/images/blank.gif">
          <a:extLst>
            <a:ext uri="{FF2B5EF4-FFF2-40B4-BE49-F238E27FC236}">
              <a16:creationId xmlns:a16="http://schemas.microsoft.com/office/drawing/2014/main" id="{680E5693-F336-4A1C-AD8B-F9F461C65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0460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210</xdr:row>
      <xdr:rowOff>0</xdr:rowOff>
    </xdr:from>
    <xdr:ext cx="47625" cy="9525"/>
    <xdr:pic>
      <xdr:nvPicPr>
        <xdr:cNvPr id="201" name="Grafik 200" descr="http://slapshot.ch.sportalsports.com/images/blank.gif">
          <a:extLst>
            <a:ext uri="{FF2B5EF4-FFF2-40B4-BE49-F238E27FC236}">
              <a16:creationId xmlns:a16="http://schemas.microsoft.com/office/drawing/2014/main" id="{BC8DE7AD-E427-4BE0-8BA1-533874ECB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9739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192</xdr:row>
      <xdr:rowOff>0</xdr:rowOff>
    </xdr:from>
    <xdr:ext cx="47625" cy="9525"/>
    <xdr:pic>
      <xdr:nvPicPr>
        <xdr:cNvPr id="202" name="Grafik 201" descr="http://slapshot.ch.sportalsports.com/images/blank.gif">
          <a:extLst>
            <a:ext uri="{FF2B5EF4-FFF2-40B4-BE49-F238E27FC236}">
              <a16:creationId xmlns:a16="http://schemas.microsoft.com/office/drawing/2014/main" id="{F2472B91-501F-4CEC-8640-15C0CACB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5796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47625" cy="9525"/>
    <xdr:pic>
      <xdr:nvPicPr>
        <xdr:cNvPr id="203" name="Grafik 202" descr="http://slapshot.ch.sportalsports.com/images/blank.gif">
          <a:extLst>
            <a:ext uri="{FF2B5EF4-FFF2-40B4-BE49-F238E27FC236}">
              <a16:creationId xmlns:a16="http://schemas.microsoft.com/office/drawing/2014/main" id="{BEA75FEE-DD30-4458-A857-30BD4E198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629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140</xdr:row>
      <xdr:rowOff>0</xdr:rowOff>
    </xdr:from>
    <xdr:ext cx="47625" cy="9525"/>
    <xdr:pic>
      <xdr:nvPicPr>
        <xdr:cNvPr id="204" name="Grafik 203" descr="http://slapshot.ch.sportalsports.com/images/blank.gif">
          <a:extLst>
            <a:ext uri="{FF2B5EF4-FFF2-40B4-BE49-F238E27FC236}">
              <a16:creationId xmlns:a16="http://schemas.microsoft.com/office/drawing/2014/main" id="{D6EEB3EF-D90A-4A52-AA7E-79C83A5D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4404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47625" cy="9525"/>
    <xdr:pic>
      <xdr:nvPicPr>
        <xdr:cNvPr id="205" name="Grafik 204" descr="http://slapshot.ch.sportalsports.com/images/blank.gif">
          <a:extLst>
            <a:ext uri="{FF2B5EF4-FFF2-40B4-BE49-F238E27FC236}">
              <a16:creationId xmlns:a16="http://schemas.microsoft.com/office/drawing/2014/main" id="{CC69B6E1-F145-46A3-AD1C-01751BC10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526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136</xdr:row>
      <xdr:rowOff>0</xdr:rowOff>
    </xdr:from>
    <xdr:ext cx="47625" cy="9525"/>
    <xdr:pic>
      <xdr:nvPicPr>
        <xdr:cNvPr id="206" name="Grafik 205" descr="http://slapshot.ch.sportalsports.com/images/blank.gif">
          <a:extLst>
            <a:ext uri="{FF2B5EF4-FFF2-40B4-BE49-F238E27FC236}">
              <a16:creationId xmlns:a16="http://schemas.microsoft.com/office/drawing/2014/main" id="{22958DEF-FDE5-44BB-BB78-19AA8EDDC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3528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223</xdr:row>
      <xdr:rowOff>0</xdr:rowOff>
    </xdr:from>
    <xdr:ext cx="47625" cy="9525"/>
    <xdr:pic>
      <xdr:nvPicPr>
        <xdr:cNvPr id="207" name="Grafik 206" descr="http://slapshot.ch.sportalsports.com/images/blank.gif">
          <a:extLst>
            <a:ext uri="{FF2B5EF4-FFF2-40B4-BE49-F238E27FC236}">
              <a16:creationId xmlns:a16="http://schemas.microsoft.com/office/drawing/2014/main" id="{A2E9B981-86DB-462B-B30F-0BF977B85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25875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90</xdr:row>
      <xdr:rowOff>0</xdr:rowOff>
    </xdr:from>
    <xdr:ext cx="47625" cy="9525"/>
    <xdr:pic>
      <xdr:nvPicPr>
        <xdr:cNvPr id="208" name="Grafik 207" descr="http://slapshot.ch.sportalsports.com/images/blank.gif">
          <a:extLst>
            <a:ext uri="{FF2B5EF4-FFF2-40B4-BE49-F238E27FC236}">
              <a16:creationId xmlns:a16="http://schemas.microsoft.com/office/drawing/2014/main" id="{38B11682-4FDC-4009-9AD4-98FE09379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450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75</xdr:row>
      <xdr:rowOff>0</xdr:rowOff>
    </xdr:from>
    <xdr:ext cx="47625" cy="9525"/>
    <xdr:pic>
      <xdr:nvPicPr>
        <xdr:cNvPr id="209" name="Grafik 208" descr="http://slapshot.ch.sportalsports.com/images/blank.gif">
          <a:extLst>
            <a:ext uri="{FF2B5EF4-FFF2-40B4-BE49-F238E27FC236}">
              <a16:creationId xmlns:a16="http://schemas.microsoft.com/office/drawing/2014/main" id="{C4A5F0A3-4223-42D6-AF8B-E7AA22476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1644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127</xdr:row>
      <xdr:rowOff>0</xdr:rowOff>
    </xdr:from>
    <xdr:ext cx="47625" cy="9525"/>
    <xdr:pic>
      <xdr:nvPicPr>
        <xdr:cNvPr id="210" name="Grafik 209" descr="http://slapshot.ch.sportalsports.com/images/blank.gif">
          <a:extLst>
            <a:ext uri="{FF2B5EF4-FFF2-40B4-BE49-F238E27FC236}">
              <a16:creationId xmlns:a16="http://schemas.microsoft.com/office/drawing/2014/main" id="{8739978C-B6F7-4B24-8DC2-9EA378562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15563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96</xdr:row>
      <xdr:rowOff>0</xdr:rowOff>
    </xdr:from>
    <xdr:ext cx="47625" cy="9525"/>
    <xdr:pic>
      <xdr:nvPicPr>
        <xdr:cNvPr id="211" name="Grafik 210" descr="http://slapshot.ch.sportalsports.com/images/blank.gif">
          <a:extLst>
            <a:ext uri="{FF2B5EF4-FFF2-40B4-BE49-F238E27FC236}">
              <a16:creationId xmlns:a16="http://schemas.microsoft.com/office/drawing/2014/main" id="{DD16652E-7F5F-464A-BA3C-2799FB261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765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172</xdr:row>
      <xdr:rowOff>0</xdr:rowOff>
    </xdr:from>
    <xdr:ext cx="47625" cy="9525"/>
    <xdr:pic>
      <xdr:nvPicPr>
        <xdr:cNvPr id="212" name="Grafik 211" descr="http://slapshot.ch.sportalsports.com/images/blank.gif">
          <a:extLst>
            <a:ext uri="{FF2B5EF4-FFF2-40B4-BE49-F238E27FC236}">
              <a16:creationId xmlns:a16="http://schemas.microsoft.com/office/drawing/2014/main" id="{F915762C-1893-4AFF-BEC0-A0C19E90A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1414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47625" cy="9525"/>
    <xdr:pic>
      <xdr:nvPicPr>
        <xdr:cNvPr id="213" name="Grafik 212" descr="http://slapshot.ch.sportalsports.com/images/blank.gif">
          <a:extLst>
            <a:ext uri="{FF2B5EF4-FFF2-40B4-BE49-F238E27FC236}">
              <a16:creationId xmlns:a16="http://schemas.microsoft.com/office/drawing/2014/main" id="{7DDA3237-FD18-4B4D-B892-3583EA6AF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391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190</xdr:row>
      <xdr:rowOff>0</xdr:rowOff>
    </xdr:from>
    <xdr:ext cx="47625" cy="9525"/>
    <xdr:pic>
      <xdr:nvPicPr>
        <xdr:cNvPr id="214" name="Grafik 213" descr="http://slapshot.ch.sportalsports.com/images/blank.gif">
          <a:extLst>
            <a:ext uri="{FF2B5EF4-FFF2-40B4-BE49-F238E27FC236}">
              <a16:creationId xmlns:a16="http://schemas.microsoft.com/office/drawing/2014/main" id="{288E331D-93A0-4C88-A354-629242EA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5358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129</xdr:row>
      <xdr:rowOff>0</xdr:rowOff>
    </xdr:from>
    <xdr:ext cx="47625" cy="9525"/>
    <xdr:pic>
      <xdr:nvPicPr>
        <xdr:cNvPr id="215" name="Grafik 214" descr="http://slapshot.ch.sportalsports.com/images/blank.gif">
          <a:extLst>
            <a:ext uri="{FF2B5EF4-FFF2-40B4-BE49-F238E27FC236}">
              <a16:creationId xmlns:a16="http://schemas.microsoft.com/office/drawing/2014/main" id="{0F73178E-3487-400E-A522-EAC36828C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19944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47625" cy="9525"/>
    <xdr:pic>
      <xdr:nvPicPr>
        <xdr:cNvPr id="216" name="Grafik 215" descr="http://slapshot.ch.sportalsports.com/images/blank.gif">
          <a:extLst>
            <a:ext uri="{FF2B5EF4-FFF2-40B4-BE49-F238E27FC236}">
              <a16:creationId xmlns:a16="http://schemas.microsoft.com/office/drawing/2014/main" id="{7DBF4618-E90B-4A12-96F3-FDFE1FF14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6040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103</xdr:row>
      <xdr:rowOff>0</xdr:rowOff>
    </xdr:from>
    <xdr:ext cx="47625" cy="9525"/>
    <xdr:pic>
      <xdr:nvPicPr>
        <xdr:cNvPr id="217" name="Grafik 216" descr="http://slapshot.ch.sportalsports.com/images/blank.gif">
          <a:extLst>
            <a:ext uri="{FF2B5EF4-FFF2-40B4-BE49-F238E27FC236}">
              <a16:creationId xmlns:a16="http://schemas.microsoft.com/office/drawing/2014/main" id="{50755DEC-B039-4E29-9327-1AB982EC4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2985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148</xdr:row>
      <xdr:rowOff>0</xdr:rowOff>
    </xdr:from>
    <xdr:ext cx="47625" cy="9525"/>
    <xdr:pic>
      <xdr:nvPicPr>
        <xdr:cNvPr id="218" name="Grafik 217" descr="http://slapshot.ch.sportalsports.com/images/blank.gif">
          <a:extLst>
            <a:ext uri="{FF2B5EF4-FFF2-40B4-BE49-F238E27FC236}">
              <a16:creationId xmlns:a16="http://schemas.microsoft.com/office/drawing/2014/main" id="{E49E8BC6-B623-4C58-B74F-534FEC4EF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6156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155</xdr:row>
      <xdr:rowOff>0</xdr:rowOff>
    </xdr:from>
    <xdr:ext cx="47625" cy="9525"/>
    <xdr:pic>
      <xdr:nvPicPr>
        <xdr:cNvPr id="219" name="Grafik 218" descr="http://slapshot.ch.sportalsports.com/images/blank.gif">
          <a:extLst>
            <a:ext uri="{FF2B5EF4-FFF2-40B4-BE49-F238E27FC236}">
              <a16:creationId xmlns:a16="http://schemas.microsoft.com/office/drawing/2014/main" id="{EEBDC5BC-295C-4329-8AE2-564297BE1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76904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191</xdr:row>
      <xdr:rowOff>0</xdr:rowOff>
    </xdr:from>
    <xdr:ext cx="47625" cy="9525"/>
    <xdr:pic>
      <xdr:nvPicPr>
        <xdr:cNvPr id="220" name="Grafik 219" descr="http://slapshot.ch.sportalsports.com/images/blank.gif">
          <a:extLst>
            <a:ext uri="{FF2B5EF4-FFF2-40B4-BE49-F238E27FC236}">
              <a16:creationId xmlns:a16="http://schemas.microsoft.com/office/drawing/2014/main" id="{06F63D00-8692-4CCB-9A0F-2995EF98E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55771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47625" cy="9525"/>
    <xdr:pic>
      <xdr:nvPicPr>
        <xdr:cNvPr id="221" name="Grafik 220" descr="http://slapshot.ch.sportalsports.com/images/blank.gif">
          <a:extLst>
            <a:ext uri="{FF2B5EF4-FFF2-40B4-BE49-F238E27FC236}">
              <a16:creationId xmlns:a16="http://schemas.microsoft.com/office/drawing/2014/main" id="{66EBD9B6-4310-4A12-8411-4466B83F2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858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47625" cy="9525"/>
    <xdr:pic>
      <xdr:nvPicPr>
        <xdr:cNvPr id="222" name="Grafik 221" descr="http://slapshot.ch.sportalsports.com/images/blank.gif">
          <a:extLst>
            <a:ext uri="{FF2B5EF4-FFF2-40B4-BE49-F238E27FC236}">
              <a16:creationId xmlns:a16="http://schemas.microsoft.com/office/drawing/2014/main" id="{757A9238-DF73-4AF1-A618-E07E2DF16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030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77</xdr:row>
      <xdr:rowOff>0</xdr:rowOff>
    </xdr:from>
    <xdr:ext cx="47625" cy="9525"/>
    <xdr:pic>
      <xdr:nvPicPr>
        <xdr:cNvPr id="223" name="Grafik 222" descr="http://slapshot.ch.sportalsports.com/images/blank.gif">
          <a:extLst>
            <a:ext uri="{FF2B5EF4-FFF2-40B4-BE49-F238E27FC236}">
              <a16:creationId xmlns:a16="http://schemas.microsoft.com/office/drawing/2014/main" id="{8BE1D319-F67F-4D74-B748-551ED0FE8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602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50</xdr:row>
      <xdr:rowOff>0</xdr:rowOff>
    </xdr:from>
    <xdr:ext cx="47625" cy="9525"/>
    <xdr:pic>
      <xdr:nvPicPr>
        <xdr:cNvPr id="224" name="Grafik 223" descr="http://slapshot.ch.sportalsports.com/images/blank.gif">
          <a:extLst>
            <a:ext uri="{FF2B5EF4-FFF2-40B4-BE49-F238E27FC236}">
              <a16:creationId xmlns:a16="http://schemas.microsoft.com/office/drawing/2014/main" id="{CC67E0F7-31EC-4A6E-B187-CD5B902F0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4058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47625" cy="9525"/>
    <xdr:pic>
      <xdr:nvPicPr>
        <xdr:cNvPr id="225" name="Grafik 224" descr="http://slapshot.ch.sportalsports.com/images/blank.gif">
          <a:extLst>
            <a:ext uri="{FF2B5EF4-FFF2-40B4-BE49-F238E27FC236}">
              <a16:creationId xmlns:a16="http://schemas.microsoft.com/office/drawing/2014/main" id="{8A8A8B60-37BE-4B55-90FF-9A2F9C54E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096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201</xdr:row>
      <xdr:rowOff>0</xdr:rowOff>
    </xdr:from>
    <xdr:ext cx="47625" cy="9525"/>
    <xdr:pic>
      <xdr:nvPicPr>
        <xdr:cNvPr id="226" name="Grafik 225" descr="http://slapshot.ch.sportalsports.com/images/blank.gif">
          <a:extLst>
            <a:ext uri="{FF2B5EF4-FFF2-40B4-BE49-F238E27FC236}">
              <a16:creationId xmlns:a16="http://schemas.microsoft.com/office/drawing/2014/main" id="{1885E66E-0161-4AAC-A919-021CE20C6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77678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119</xdr:row>
      <xdr:rowOff>0</xdr:rowOff>
    </xdr:from>
    <xdr:ext cx="47625" cy="9525"/>
    <xdr:pic>
      <xdr:nvPicPr>
        <xdr:cNvPr id="227" name="Grafik 226" descr="http://slapshot.ch.sportalsports.com/images/blank.gif">
          <a:extLst>
            <a:ext uri="{FF2B5EF4-FFF2-40B4-BE49-F238E27FC236}">
              <a16:creationId xmlns:a16="http://schemas.microsoft.com/office/drawing/2014/main" id="{6CA0BD67-0EB9-421C-926A-97C68AB50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98037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170</xdr:row>
      <xdr:rowOff>0</xdr:rowOff>
    </xdr:from>
    <xdr:ext cx="47625" cy="9525"/>
    <xdr:pic>
      <xdr:nvPicPr>
        <xdr:cNvPr id="228" name="Grafik 227" descr="http://slapshot.ch.sportalsports.com/images/blank.gif">
          <a:extLst>
            <a:ext uri="{FF2B5EF4-FFF2-40B4-BE49-F238E27FC236}">
              <a16:creationId xmlns:a16="http://schemas.microsoft.com/office/drawing/2014/main" id="{F5CD3516-F91B-44ED-A02E-FB79DA073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0976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131</xdr:row>
      <xdr:rowOff>0</xdr:rowOff>
    </xdr:from>
    <xdr:ext cx="47625" cy="9525"/>
    <xdr:pic>
      <xdr:nvPicPr>
        <xdr:cNvPr id="229" name="Grafik 228" descr="http://slapshot.ch.sportalsports.com/images/blank.gif">
          <a:extLst>
            <a:ext uri="{FF2B5EF4-FFF2-40B4-BE49-F238E27FC236}">
              <a16:creationId xmlns:a16="http://schemas.microsoft.com/office/drawing/2014/main" id="{F48F8F4C-E7A9-4049-BC04-57A54B5F7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24326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180</xdr:row>
      <xdr:rowOff>0</xdr:rowOff>
    </xdr:from>
    <xdr:ext cx="47625" cy="9525"/>
    <xdr:pic>
      <xdr:nvPicPr>
        <xdr:cNvPr id="230" name="Grafik 229" descr="http://slapshot.ch.sportalsports.com/images/blank.gif">
          <a:extLst>
            <a:ext uri="{FF2B5EF4-FFF2-40B4-BE49-F238E27FC236}">
              <a16:creationId xmlns:a16="http://schemas.microsoft.com/office/drawing/2014/main" id="{6360BD6A-D6F9-4797-831E-D9A84225C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3167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101</xdr:row>
      <xdr:rowOff>0</xdr:rowOff>
    </xdr:from>
    <xdr:ext cx="47625" cy="9525"/>
    <xdr:pic>
      <xdr:nvPicPr>
        <xdr:cNvPr id="231" name="Grafik 230" descr="http://slapshot.ch.sportalsports.com/images/blank.gif">
          <a:extLst>
            <a:ext uri="{FF2B5EF4-FFF2-40B4-BE49-F238E27FC236}">
              <a16:creationId xmlns:a16="http://schemas.microsoft.com/office/drawing/2014/main" id="{D7F420E5-FB0A-4A04-B802-2BE2317B5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8603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106</xdr:row>
      <xdr:rowOff>0</xdr:rowOff>
    </xdr:from>
    <xdr:ext cx="47625" cy="9525"/>
    <xdr:pic>
      <xdr:nvPicPr>
        <xdr:cNvPr id="232" name="Grafik 231" descr="http://slapshot.ch.sportalsports.com/images/blank.gif">
          <a:extLst>
            <a:ext uri="{FF2B5EF4-FFF2-40B4-BE49-F238E27FC236}">
              <a16:creationId xmlns:a16="http://schemas.microsoft.com/office/drawing/2014/main" id="{CB7D1974-5AE4-406C-A214-4909F6C0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955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47625" cy="9525"/>
    <xdr:pic>
      <xdr:nvPicPr>
        <xdr:cNvPr id="233" name="Grafik 232" descr="http://slapshot.ch.sportalsports.com/images/blank.gif">
          <a:extLst>
            <a:ext uri="{FF2B5EF4-FFF2-40B4-BE49-F238E27FC236}">
              <a16:creationId xmlns:a16="http://schemas.microsoft.com/office/drawing/2014/main" id="{BBFE0177-518F-49CC-8D1A-BAB50907F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4306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107</xdr:row>
      <xdr:rowOff>0</xdr:rowOff>
    </xdr:from>
    <xdr:ext cx="47625" cy="9525"/>
    <xdr:pic>
      <xdr:nvPicPr>
        <xdr:cNvPr id="234" name="Grafik 233" descr="http://slapshot.ch.sportalsports.com/images/blank.gif">
          <a:extLst>
            <a:ext uri="{FF2B5EF4-FFF2-40B4-BE49-F238E27FC236}">
              <a16:creationId xmlns:a16="http://schemas.microsoft.com/office/drawing/2014/main" id="{601DA4A8-4BEA-46A3-A7B5-3B8382CFD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71748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98</xdr:row>
      <xdr:rowOff>0</xdr:rowOff>
    </xdr:from>
    <xdr:ext cx="47625" cy="9525"/>
    <xdr:pic>
      <xdr:nvPicPr>
        <xdr:cNvPr id="235" name="Grafik 234" descr="http://slapshot.ch.sportalsports.com/images/blank.gif">
          <a:extLst>
            <a:ext uri="{FF2B5EF4-FFF2-40B4-BE49-F238E27FC236}">
              <a16:creationId xmlns:a16="http://schemas.microsoft.com/office/drawing/2014/main" id="{9F1D29D5-4928-4446-BB50-A28B66867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203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182</xdr:row>
      <xdr:rowOff>0</xdr:rowOff>
    </xdr:from>
    <xdr:ext cx="47625" cy="9525"/>
    <xdr:pic>
      <xdr:nvPicPr>
        <xdr:cNvPr id="236" name="Grafik 235" descr="http://slapshot.ch.sportalsports.com/images/blank.gif">
          <a:extLst>
            <a:ext uri="{FF2B5EF4-FFF2-40B4-BE49-F238E27FC236}">
              <a16:creationId xmlns:a16="http://schemas.microsoft.com/office/drawing/2014/main" id="{BD122D0E-BEC9-4AAF-A3A2-2B0FF97B2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3605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125</xdr:row>
      <xdr:rowOff>0</xdr:rowOff>
    </xdr:from>
    <xdr:ext cx="47625" cy="9525"/>
    <xdr:pic>
      <xdr:nvPicPr>
        <xdr:cNvPr id="237" name="Grafik 236" descr="http://slapshot.ch.sportalsports.com/images/blank.gif">
          <a:extLst>
            <a:ext uri="{FF2B5EF4-FFF2-40B4-BE49-F238E27FC236}">
              <a16:creationId xmlns:a16="http://schemas.microsoft.com/office/drawing/2014/main" id="{3BA597D1-ED10-4941-9DF9-FE62923F5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11181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207</xdr:row>
      <xdr:rowOff>0</xdr:rowOff>
    </xdr:from>
    <xdr:ext cx="47625" cy="9525"/>
    <xdr:pic>
      <xdr:nvPicPr>
        <xdr:cNvPr id="238" name="Grafik 237" descr="http://slapshot.ch.sportalsports.com/images/blank.gif">
          <a:extLst>
            <a:ext uri="{FF2B5EF4-FFF2-40B4-BE49-F238E27FC236}">
              <a16:creationId xmlns:a16="http://schemas.microsoft.com/office/drawing/2014/main" id="{1BB51F4F-667D-4FA0-A77A-030A28E5F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90823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151</xdr:row>
      <xdr:rowOff>0</xdr:rowOff>
    </xdr:from>
    <xdr:ext cx="47625" cy="9525"/>
    <xdr:pic>
      <xdr:nvPicPr>
        <xdr:cNvPr id="239" name="Grafik 238" descr="http://slapshot.ch.sportalsports.com/images/blank.gif">
          <a:extLst>
            <a:ext uri="{FF2B5EF4-FFF2-40B4-BE49-F238E27FC236}">
              <a16:creationId xmlns:a16="http://schemas.microsoft.com/office/drawing/2014/main" id="{4F49872F-6A7D-4B38-9969-C48FE661F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68141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47625" cy="9525"/>
    <xdr:pic>
      <xdr:nvPicPr>
        <xdr:cNvPr id="240" name="Grafik 239" descr="http://slapshot.ch.sportalsports.com/images/blank.gif">
          <a:extLst>
            <a:ext uri="{FF2B5EF4-FFF2-40B4-BE49-F238E27FC236}">
              <a16:creationId xmlns:a16="http://schemas.microsoft.com/office/drawing/2014/main" id="{CA11ABA5-0F83-41A9-B1FA-237990CB1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353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133</xdr:row>
      <xdr:rowOff>0</xdr:rowOff>
    </xdr:from>
    <xdr:ext cx="47625" cy="9525"/>
    <xdr:pic>
      <xdr:nvPicPr>
        <xdr:cNvPr id="241" name="Grafik 240" descr="http://slapshot.ch.sportalsports.com/images/blank.gif">
          <a:extLst>
            <a:ext uri="{FF2B5EF4-FFF2-40B4-BE49-F238E27FC236}">
              <a16:creationId xmlns:a16="http://schemas.microsoft.com/office/drawing/2014/main" id="{967A30EC-9E88-486C-9A70-FF69ACC78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28707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169</xdr:row>
      <xdr:rowOff>0</xdr:rowOff>
    </xdr:from>
    <xdr:ext cx="47625" cy="9525"/>
    <xdr:pic>
      <xdr:nvPicPr>
        <xdr:cNvPr id="242" name="Grafik 241" descr="http://slapshot.ch.sportalsports.com/images/blank.gif">
          <a:extLst>
            <a:ext uri="{FF2B5EF4-FFF2-40B4-BE49-F238E27FC236}">
              <a16:creationId xmlns:a16="http://schemas.microsoft.com/office/drawing/2014/main" id="{218B0043-DA58-4ACE-AF61-75B0260E2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07574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176</xdr:row>
      <xdr:rowOff>0</xdr:rowOff>
    </xdr:from>
    <xdr:ext cx="47625" cy="9525"/>
    <xdr:pic>
      <xdr:nvPicPr>
        <xdr:cNvPr id="243" name="Grafik 242" descr="http://slapshot.ch.sportalsports.com/images/blank.gif">
          <a:extLst>
            <a:ext uri="{FF2B5EF4-FFF2-40B4-BE49-F238E27FC236}">
              <a16:creationId xmlns:a16="http://schemas.microsoft.com/office/drawing/2014/main" id="{FDC08DE5-93FA-4F95-A35E-1F2368AC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2291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92</xdr:row>
      <xdr:rowOff>0</xdr:rowOff>
    </xdr:from>
    <xdr:ext cx="47625" cy="9525"/>
    <xdr:pic>
      <xdr:nvPicPr>
        <xdr:cNvPr id="244" name="Grafik 243" descr="http://slapshot.ch.sportalsports.com/images/blank.gif">
          <a:extLst>
            <a:ext uri="{FF2B5EF4-FFF2-40B4-BE49-F238E27FC236}">
              <a16:creationId xmlns:a16="http://schemas.microsoft.com/office/drawing/2014/main" id="{37AAE514-FC81-4C8D-B2FC-8D2F2FF5A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888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99</xdr:row>
      <xdr:rowOff>0</xdr:rowOff>
    </xdr:from>
    <xdr:ext cx="47625" cy="9525"/>
    <xdr:pic>
      <xdr:nvPicPr>
        <xdr:cNvPr id="245" name="Grafik 244" descr="http://slapshot.ch.sportalsports.com/images/blank.gif">
          <a:extLst>
            <a:ext uri="{FF2B5EF4-FFF2-40B4-BE49-F238E27FC236}">
              <a16:creationId xmlns:a16="http://schemas.microsoft.com/office/drawing/2014/main" id="{D71738D6-B1C1-44CE-8421-91F8560A9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4222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109</xdr:row>
      <xdr:rowOff>0</xdr:rowOff>
    </xdr:from>
    <xdr:ext cx="47625" cy="9525"/>
    <xdr:pic>
      <xdr:nvPicPr>
        <xdr:cNvPr id="246" name="Grafik 245" descr="http://slapshot.ch.sportalsports.com/images/blank.gif">
          <a:extLst>
            <a:ext uri="{FF2B5EF4-FFF2-40B4-BE49-F238E27FC236}">
              <a16:creationId xmlns:a16="http://schemas.microsoft.com/office/drawing/2014/main" id="{C3952E3D-E7AD-46F0-AE30-56FDD33B2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76129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199</xdr:row>
      <xdr:rowOff>0</xdr:rowOff>
    </xdr:from>
    <xdr:ext cx="47625" cy="9525"/>
    <xdr:pic>
      <xdr:nvPicPr>
        <xdr:cNvPr id="247" name="Grafik 246" descr="http://slapshot.ch.sportalsports.com/images/blank.gif">
          <a:extLst>
            <a:ext uri="{FF2B5EF4-FFF2-40B4-BE49-F238E27FC236}">
              <a16:creationId xmlns:a16="http://schemas.microsoft.com/office/drawing/2014/main" id="{1AFD7A6A-68A2-4C41-863F-E774D57D9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73297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135</xdr:row>
      <xdr:rowOff>0</xdr:rowOff>
    </xdr:from>
    <xdr:ext cx="47625" cy="9525"/>
    <xdr:pic>
      <xdr:nvPicPr>
        <xdr:cNvPr id="248" name="Grafik 247" descr="http://slapshot.ch.sportalsports.com/images/blank.gif">
          <a:extLst>
            <a:ext uri="{FF2B5EF4-FFF2-40B4-BE49-F238E27FC236}">
              <a16:creationId xmlns:a16="http://schemas.microsoft.com/office/drawing/2014/main" id="{190C6E0D-0B81-4083-A16C-D8995CE3E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33089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187</xdr:row>
      <xdr:rowOff>0</xdr:rowOff>
    </xdr:from>
    <xdr:ext cx="47625" cy="9525"/>
    <xdr:pic>
      <xdr:nvPicPr>
        <xdr:cNvPr id="249" name="Grafik 248" descr="http://slapshot.ch.sportalsports.com/images/blank.gif">
          <a:extLst>
            <a:ext uri="{FF2B5EF4-FFF2-40B4-BE49-F238E27FC236}">
              <a16:creationId xmlns:a16="http://schemas.microsoft.com/office/drawing/2014/main" id="{DB102121-B17C-4521-97D4-F28C2541E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47008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47</xdr:row>
      <xdr:rowOff>0</xdr:rowOff>
    </xdr:from>
    <xdr:ext cx="47625" cy="9525"/>
    <xdr:pic>
      <xdr:nvPicPr>
        <xdr:cNvPr id="250" name="Grafik 249" descr="http://slapshot.ch.sportalsports.com/images/blank.gif">
          <a:extLst>
            <a:ext uri="{FF2B5EF4-FFF2-40B4-BE49-F238E27FC236}">
              <a16:creationId xmlns:a16="http://schemas.microsoft.com/office/drawing/2014/main" id="{98B3D297-33E2-45F0-B45D-352540CA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315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78</xdr:row>
      <xdr:rowOff>0</xdr:rowOff>
    </xdr:from>
    <xdr:ext cx="47625" cy="9525"/>
    <xdr:pic>
      <xdr:nvPicPr>
        <xdr:cNvPr id="251" name="Grafik 250" descr="http://slapshot.ch.sportalsports.com/images/blank.gif">
          <a:extLst>
            <a:ext uri="{FF2B5EF4-FFF2-40B4-BE49-F238E27FC236}">
              <a16:creationId xmlns:a16="http://schemas.microsoft.com/office/drawing/2014/main" id="{372B55C8-66CA-47AA-B1F3-6CB3FBBDD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821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163</xdr:row>
      <xdr:rowOff>0</xdr:rowOff>
    </xdr:from>
    <xdr:ext cx="47625" cy="9525"/>
    <xdr:pic>
      <xdr:nvPicPr>
        <xdr:cNvPr id="252" name="Grafik 251" descr="http://slapshot.ch.sportalsports.com/images/blank.gif">
          <a:extLst>
            <a:ext uri="{FF2B5EF4-FFF2-40B4-BE49-F238E27FC236}">
              <a16:creationId xmlns:a16="http://schemas.microsoft.com/office/drawing/2014/main" id="{BF6C639D-B9D4-403B-8789-3F630BC1C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9443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104</xdr:row>
      <xdr:rowOff>0</xdr:rowOff>
    </xdr:from>
    <xdr:ext cx="47625" cy="9525"/>
    <xdr:pic>
      <xdr:nvPicPr>
        <xdr:cNvPr id="253" name="Grafik 252" descr="http://slapshot.ch.sportalsports.com/images/blank.gif">
          <a:extLst>
            <a:ext uri="{FF2B5EF4-FFF2-40B4-BE49-F238E27FC236}">
              <a16:creationId xmlns:a16="http://schemas.microsoft.com/office/drawing/2014/main" id="{DA93F849-8D0C-42DA-B599-C7029E82F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517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196</xdr:row>
      <xdr:rowOff>0</xdr:rowOff>
    </xdr:from>
    <xdr:ext cx="47625" cy="9525"/>
    <xdr:pic>
      <xdr:nvPicPr>
        <xdr:cNvPr id="254" name="Grafik 253" descr="http://slapshot.ch.sportalsports.com/images/blank.gif">
          <a:extLst>
            <a:ext uri="{FF2B5EF4-FFF2-40B4-BE49-F238E27FC236}">
              <a16:creationId xmlns:a16="http://schemas.microsoft.com/office/drawing/2014/main" id="{F7B6B204-4FB7-4E91-B279-EE5D665D0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672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115</xdr:row>
      <xdr:rowOff>0</xdr:rowOff>
    </xdr:from>
    <xdr:ext cx="47625" cy="9525"/>
    <xdr:pic>
      <xdr:nvPicPr>
        <xdr:cNvPr id="255" name="Grafik 254" descr="http://slapshot.ch.sportalsports.com/images/blank.gif">
          <a:extLst>
            <a:ext uri="{FF2B5EF4-FFF2-40B4-BE49-F238E27FC236}">
              <a16:creationId xmlns:a16="http://schemas.microsoft.com/office/drawing/2014/main" id="{DADABADC-757C-4320-8C72-8CA26F831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89274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83</xdr:row>
      <xdr:rowOff>0</xdr:rowOff>
    </xdr:from>
    <xdr:ext cx="47625" cy="9525"/>
    <xdr:pic>
      <xdr:nvPicPr>
        <xdr:cNvPr id="256" name="Grafik 255" descr="http://slapshot.ch.sportalsports.com/images/blank.gif">
          <a:extLst>
            <a:ext uri="{FF2B5EF4-FFF2-40B4-BE49-F238E27FC236}">
              <a16:creationId xmlns:a16="http://schemas.microsoft.com/office/drawing/2014/main" id="{26D3226E-DCC9-4C8F-AD74-F21BB150B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917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47625" cy="9525"/>
    <xdr:pic>
      <xdr:nvPicPr>
        <xdr:cNvPr id="257" name="Grafik 256" descr="http://slapshot.ch.sportalsports.com/images/blank.gif">
          <a:extLst>
            <a:ext uri="{FF2B5EF4-FFF2-40B4-BE49-F238E27FC236}">
              <a16:creationId xmlns:a16="http://schemas.microsoft.com/office/drawing/2014/main" id="{099C72A0-2D07-4C39-879A-81FD26237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638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147</xdr:row>
      <xdr:rowOff>0</xdr:rowOff>
    </xdr:from>
    <xdr:ext cx="47625" cy="9525"/>
    <xdr:pic>
      <xdr:nvPicPr>
        <xdr:cNvPr id="258" name="Grafik 257" descr="http://slapshot.ch.sportalsports.com/images/blank.gif">
          <a:extLst>
            <a:ext uri="{FF2B5EF4-FFF2-40B4-BE49-F238E27FC236}">
              <a16:creationId xmlns:a16="http://schemas.microsoft.com/office/drawing/2014/main" id="{887DAE01-FBE9-48D0-A08B-C35CCCA5F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59378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173</xdr:row>
      <xdr:rowOff>0</xdr:rowOff>
    </xdr:from>
    <xdr:ext cx="47625" cy="9525"/>
    <xdr:pic>
      <xdr:nvPicPr>
        <xdr:cNvPr id="259" name="Grafik 258" descr="http://slapshot.ch.sportalsports.com/images/blank.gif">
          <a:extLst>
            <a:ext uri="{FF2B5EF4-FFF2-40B4-BE49-F238E27FC236}">
              <a16:creationId xmlns:a16="http://schemas.microsoft.com/office/drawing/2014/main" id="{F16F089E-0A5D-40EA-B6FB-D74810ADB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16337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74</xdr:row>
      <xdr:rowOff>0</xdr:rowOff>
    </xdr:from>
    <xdr:ext cx="47625" cy="9525"/>
    <xdr:pic>
      <xdr:nvPicPr>
        <xdr:cNvPr id="260" name="Grafik 259" descr="http://slapshot.ch.sportalsports.com/images/blank.gif">
          <a:extLst>
            <a:ext uri="{FF2B5EF4-FFF2-40B4-BE49-F238E27FC236}">
              <a16:creationId xmlns:a16="http://schemas.microsoft.com/office/drawing/2014/main" id="{B92673E1-352A-4001-8658-46D86C3C0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945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47625" cy="9525"/>
    <xdr:pic>
      <xdr:nvPicPr>
        <xdr:cNvPr id="261" name="Grafik 260" descr="http://slapshot.ch.sportalsports.com/images/blank.gif">
          <a:extLst>
            <a:ext uri="{FF2B5EF4-FFF2-40B4-BE49-F238E27FC236}">
              <a16:creationId xmlns:a16="http://schemas.microsoft.com/office/drawing/2014/main" id="{76B22B46-00B7-4FF7-9D45-FF99AA85E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6535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93</xdr:row>
      <xdr:rowOff>0</xdr:rowOff>
    </xdr:from>
    <xdr:ext cx="47625" cy="9525"/>
    <xdr:pic>
      <xdr:nvPicPr>
        <xdr:cNvPr id="262" name="Grafik 261" descr="http://slapshot.ch.sportalsports.com/images/blank.gif">
          <a:extLst>
            <a:ext uri="{FF2B5EF4-FFF2-40B4-BE49-F238E27FC236}">
              <a16:creationId xmlns:a16="http://schemas.microsoft.com/office/drawing/2014/main" id="{4F0AE8C9-93B1-480A-AE3D-BBB19D444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1077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47625" cy="9525"/>
    <xdr:pic>
      <xdr:nvPicPr>
        <xdr:cNvPr id="263" name="Grafik 262" descr="http://slapshot.ch.sportalsports.com/images/blank.gif">
          <a:extLst>
            <a:ext uri="{FF2B5EF4-FFF2-40B4-BE49-F238E27FC236}">
              <a16:creationId xmlns:a16="http://schemas.microsoft.com/office/drawing/2014/main" id="{A1113C68-6E23-4A99-BECA-F610652FD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087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179</xdr:row>
      <xdr:rowOff>0</xdr:rowOff>
    </xdr:from>
    <xdr:ext cx="47625" cy="9525"/>
    <xdr:pic>
      <xdr:nvPicPr>
        <xdr:cNvPr id="264" name="Grafik 263" descr="http://slapshot.ch.sportalsports.com/images/blank.gif">
          <a:extLst>
            <a:ext uri="{FF2B5EF4-FFF2-40B4-BE49-F238E27FC236}">
              <a16:creationId xmlns:a16="http://schemas.microsoft.com/office/drawing/2014/main" id="{A91E0148-B8F1-44B7-8BF3-0087D591D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29482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194</xdr:row>
      <xdr:rowOff>0</xdr:rowOff>
    </xdr:from>
    <xdr:ext cx="47625" cy="9525"/>
    <xdr:pic>
      <xdr:nvPicPr>
        <xdr:cNvPr id="265" name="Grafik 264" descr="http://slapshot.ch.sportalsports.com/images/blank.gif">
          <a:extLst>
            <a:ext uri="{FF2B5EF4-FFF2-40B4-BE49-F238E27FC236}">
              <a16:creationId xmlns:a16="http://schemas.microsoft.com/office/drawing/2014/main" id="{04C7F1F9-9327-440E-8575-AE50E1CA3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234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41</xdr:row>
      <xdr:rowOff>0</xdr:rowOff>
    </xdr:from>
    <xdr:ext cx="47625" cy="9525"/>
    <xdr:pic>
      <xdr:nvPicPr>
        <xdr:cNvPr id="266" name="Grafik 265" descr="http://slapshot.ch.sportalsports.com/images/blank.gif">
          <a:extLst>
            <a:ext uri="{FF2B5EF4-FFF2-40B4-BE49-F238E27FC236}">
              <a16:creationId xmlns:a16="http://schemas.microsoft.com/office/drawing/2014/main" id="{2BED0390-DFB6-46EF-AA30-1AA1B1888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830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221</xdr:row>
      <xdr:rowOff>0</xdr:rowOff>
    </xdr:from>
    <xdr:ext cx="47625" cy="9525"/>
    <xdr:pic>
      <xdr:nvPicPr>
        <xdr:cNvPr id="267" name="Grafik 266" descr="http://slapshot.ch.sportalsports.com/images/blank.gif">
          <a:extLst>
            <a:ext uri="{FF2B5EF4-FFF2-40B4-BE49-F238E27FC236}">
              <a16:creationId xmlns:a16="http://schemas.microsoft.com/office/drawing/2014/main" id="{B1CB6870-8EB0-4A5B-9969-404ADF903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21493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47625" cy="9525"/>
    <xdr:pic>
      <xdr:nvPicPr>
        <xdr:cNvPr id="268" name="Grafik 267" descr="http://slapshot.ch.sportalsports.com/images/blank.gif">
          <a:extLst>
            <a:ext uri="{FF2B5EF4-FFF2-40B4-BE49-F238E27FC236}">
              <a16:creationId xmlns:a16="http://schemas.microsoft.com/office/drawing/2014/main" id="{358E339F-CFA1-4BB7-810D-6796E51EA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48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175</xdr:row>
      <xdr:rowOff>0</xdr:rowOff>
    </xdr:from>
    <xdr:ext cx="47625" cy="9525"/>
    <xdr:pic>
      <xdr:nvPicPr>
        <xdr:cNvPr id="269" name="Grafik 268" descr="http://slapshot.ch.sportalsports.com/images/blank.gif">
          <a:extLst>
            <a:ext uri="{FF2B5EF4-FFF2-40B4-BE49-F238E27FC236}">
              <a16:creationId xmlns:a16="http://schemas.microsoft.com/office/drawing/2014/main" id="{C973C816-BF1C-43CD-B209-A72FD1426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20719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47625" cy="9525"/>
    <xdr:pic>
      <xdr:nvPicPr>
        <xdr:cNvPr id="270" name="Grafik 269" descr="http://slapshot.ch.sportalsports.com/images/blank.gif">
          <a:extLst>
            <a:ext uri="{FF2B5EF4-FFF2-40B4-BE49-F238E27FC236}">
              <a16:creationId xmlns:a16="http://schemas.microsoft.com/office/drawing/2014/main" id="{62798B1F-67BE-45C2-9EC2-FD335404F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48018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97</xdr:row>
      <xdr:rowOff>0</xdr:rowOff>
    </xdr:from>
    <xdr:ext cx="47625" cy="9525"/>
    <xdr:pic>
      <xdr:nvPicPr>
        <xdr:cNvPr id="271" name="Grafik 270" descr="http://slapshot.ch.sportalsports.com/images/blank.gif">
          <a:extLst>
            <a:ext uri="{FF2B5EF4-FFF2-40B4-BE49-F238E27FC236}">
              <a16:creationId xmlns:a16="http://schemas.microsoft.com/office/drawing/2014/main" id="{DD03F995-9B67-495A-8E77-36B190A51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9840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47625" cy="9525"/>
    <xdr:pic>
      <xdr:nvPicPr>
        <xdr:cNvPr id="272" name="Grafik 271" descr="http://slapshot.ch.sportalsports.com/images/blank.gif">
          <a:extLst>
            <a:ext uri="{FF2B5EF4-FFF2-40B4-BE49-F238E27FC236}">
              <a16:creationId xmlns:a16="http://schemas.microsoft.com/office/drawing/2014/main" id="{A9235824-EF09-4ECC-A0B8-3B76291FB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381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142</xdr:row>
      <xdr:rowOff>0</xdr:rowOff>
    </xdr:from>
    <xdr:ext cx="47625" cy="9525"/>
    <xdr:pic>
      <xdr:nvPicPr>
        <xdr:cNvPr id="273" name="Grafik 272" descr="http://slapshot.ch.sportalsports.com/images/blank.gif">
          <a:extLst>
            <a:ext uri="{FF2B5EF4-FFF2-40B4-BE49-F238E27FC236}">
              <a16:creationId xmlns:a16="http://schemas.microsoft.com/office/drawing/2014/main" id="{6B2DDC5B-AA9D-4CA6-BC8F-892A2ABA9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4842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70</xdr:row>
      <xdr:rowOff>0</xdr:rowOff>
    </xdr:from>
    <xdr:ext cx="47625" cy="9525"/>
    <xdr:pic>
      <xdr:nvPicPr>
        <xdr:cNvPr id="274" name="Grafik 273" descr="http://slapshot.ch.sportalsports.com/images/blank.gif">
          <a:extLst>
            <a:ext uri="{FF2B5EF4-FFF2-40B4-BE49-F238E27FC236}">
              <a16:creationId xmlns:a16="http://schemas.microsoft.com/office/drawing/2014/main" id="{1FC7AF76-2DCD-412E-83EF-C0B8140D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011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197</xdr:row>
      <xdr:rowOff>0</xdr:rowOff>
    </xdr:from>
    <xdr:ext cx="47625" cy="9525"/>
    <xdr:pic>
      <xdr:nvPicPr>
        <xdr:cNvPr id="275" name="Grafik 274" descr="http://slapshot.ch.sportalsports.com/images/blank.gif">
          <a:extLst>
            <a:ext uri="{FF2B5EF4-FFF2-40B4-BE49-F238E27FC236}">
              <a16:creationId xmlns:a16="http://schemas.microsoft.com/office/drawing/2014/main" id="{F9009125-21DF-4949-AC02-55E0EAD79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891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86</xdr:row>
      <xdr:rowOff>0</xdr:rowOff>
    </xdr:from>
    <xdr:ext cx="47625" cy="9525"/>
    <xdr:pic>
      <xdr:nvPicPr>
        <xdr:cNvPr id="276" name="Grafik 275" descr="http://slapshot.ch.sportalsports.com/images/blank.gif">
          <a:extLst>
            <a:ext uri="{FF2B5EF4-FFF2-40B4-BE49-F238E27FC236}">
              <a16:creationId xmlns:a16="http://schemas.microsoft.com/office/drawing/2014/main" id="{E5248A48-639D-48B1-A330-AB5668F7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574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102</xdr:row>
      <xdr:rowOff>0</xdr:rowOff>
    </xdr:from>
    <xdr:ext cx="47625" cy="9525"/>
    <xdr:pic>
      <xdr:nvPicPr>
        <xdr:cNvPr id="277" name="Grafik 276" descr="http://slapshot.ch.sportalsports.com/images/blank.gif">
          <a:extLst>
            <a:ext uri="{FF2B5EF4-FFF2-40B4-BE49-F238E27FC236}">
              <a16:creationId xmlns:a16="http://schemas.microsoft.com/office/drawing/2014/main" id="{7B95EDC5-058A-47F0-BA6E-202F2F433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079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224</xdr:row>
      <xdr:rowOff>0</xdr:rowOff>
    </xdr:from>
    <xdr:ext cx="47625" cy="9525"/>
    <xdr:pic>
      <xdr:nvPicPr>
        <xdr:cNvPr id="278" name="Grafik 277" descr="http://slapshot.ch.sportalsports.com/images/blank.gif">
          <a:extLst>
            <a:ext uri="{FF2B5EF4-FFF2-40B4-BE49-F238E27FC236}">
              <a16:creationId xmlns:a16="http://schemas.microsoft.com/office/drawing/2014/main" id="{C7BBC845-0D41-419D-84E5-ECF748252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2806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47625" cy="9525"/>
    <xdr:pic>
      <xdr:nvPicPr>
        <xdr:cNvPr id="279" name="Grafik 278" descr="http://slapshot.ch.sportalsports.com/images/blank.gif">
          <a:extLst>
            <a:ext uri="{FF2B5EF4-FFF2-40B4-BE49-F238E27FC236}">
              <a16:creationId xmlns:a16="http://schemas.microsoft.com/office/drawing/2014/main" id="{CF67C8C6-ADE9-4FBC-A606-C1878FBC8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372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</xdr:row>
      <xdr:rowOff>0</xdr:rowOff>
    </xdr:from>
    <xdr:ext cx="47625" cy="9525"/>
    <xdr:pic>
      <xdr:nvPicPr>
        <xdr:cNvPr id="280" name="Grafik 279" descr="http://slapshot.ch.sportalsports.com/images/blank.gif">
          <a:extLst>
            <a:ext uri="{FF2B5EF4-FFF2-40B4-BE49-F238E27FC236}">
              <a16:creationId xmlns:a16="http://schemas.microsoft.com/office/drawing/2014/main" id="{20B7DE24-964F-4DC5-9193-C4D1B7344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143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189</xdr:row>
      <xdr:rowOff>0</xdr:rowOff>
    </xdr:from>
    <xdr:ext cx="47625" cy="9525"/>
    <xdr:pic>
      <xdr:nvPicPr>
        <xdr:cNvPr id="281" name="Grafik 280" descr="http://slapshot.ch.sportalsports.com/images/blank.gif">
          <a:extLst>
            <a:ext uri="{FF2B5EF4-FFF2-40B4-BE49-F238E27FC236}">
              <a16:creationId xmlns:a16="http://schemas.microsoft.com/office/drawing/2014/main" id="{B59F6B53-6B7F-4AE9-B37B-2FA78C94C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51389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95</xdr:row>
      <xdr:rowOff>0</xdr:rowOff>
    </xdr:from>
    <xdr:ext cx="47625" cy="9525"/>
    <xdr:pic>
      <xdr:nvPicPr>
        <xdr:cNvPr id="282" name="Grafik 281" descr="http://slapshot.ch.sportalsports.com/images/blank.gif">
          <a:extLst>
            <a:ext uri="{FF2B5EF4-FFF2-40B4-BE49-F238E27FC236}">
              <a16:creationId xmlns:a16="http://schemas.microsoft.com/office/drawing/2014/main" id="{3662B3AF-2714-4AD4-8DBF-D84A4A34F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5459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168</xdr:row>
      <xdr:rowOff>0</xdr:rowOff>
    </xdr:from>
    <xdr:ext cx="47625" cy="9525"/>
    <xdr:pic>
      <xdr:nvPicPr>
        <xdr:cNvPr id="283" name="Grafik 282" descr="http://slapshot.ch.sportalsports.com/images/blank.gif">
          <a:extLst>
            <a:ext uri="{FF2B5EF4-FFF2-40B4-BE49-F238E27FC236}">
              <a16:creationId xmlns:a16="http://schemas.microsoft.com/office/drawing/2014/main" id="{284A9182-E2D5-4ECC-9E39-9B33165DB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0538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177</xdr:row>
      <xdr:rowOff>0</xdr:rowOff>
    </xdr:from>
    <xdr:ext cx="47625" cy="9525"/>
    <xdr:pic>
      <xdr:nvPicPr>
        <xdr:cNvPr id="284" name="Grafik 283" descr="http://slapshot.ch.sportalsports.com/images/blank.gif">
          <a:extLst>
            <a:ext uri="{FF2B5EF4-FFF2-40B4-BE49-F238E27FC236}">
              <a16:creationId xmlns:a16="http://schemas.microsoft.com/office/drawing/2014/main" id="{3AC61FB4-3E63-43C3-A2C3-E32B745A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25100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121</xdr:row>
      <xdr:rowOff>0</xdr:rowOff>
    </xdr:from>
    <xdr:ext cx="47625" cy="9525"/>
    <xdr:pic>
      <xdr:nvPicPr>
        <xdr:cNvPr id="285" name="Grafik 284" descr="http://slapshot.ch.sportalsports.com/images/blank.gif">
          <a:extLst>
            <a:ext uri="{FF2B5EF4-FFF2-40B4-BE49-F238E27FC236}">
              <a16:creationId xmlns:a16="http://schemas.microsoft.com/office/drawing/2014/main" id="{9B74438C-9E8B-4A56-9C52-35466CFCF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02418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123</xdr:row>
      <xdr:rowOff>0</xdr:rowOff>
    </xdr:from>
    <xdr:ext cx="47625" cy="9525"/>
    <xdr:pic>
      <xdr:nvPicPr>
        <xdr:cNvPr id="286" name="Grafik 285" descr="http://slapshot.ch.sportalsports.com/images/blank.gif">
          <a:extLst>
            <a:ext uri="{FF2B5EF4-FFF2-40B4-BE49-F238E27FC236}">
              <a16:creationId xmlns:a16="http://schemas.microsoft.com/office/drawing/2014/main" id="{4188D1AB-5776-4AD5-BF62-72995B62D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0680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146</xdr:row>
      <xdr:rowOff>0</xdr:rowOff>
    </xdr:from>
    <xdr:ext cx="47625" cy="9525"/>
    <xdr:pic>
      <xdr:nvPicPr>
        <xdr:cNvPr id="287" name="Grafik 286" descr="http://slapshot.ch.sportalsports.com/images/blank.gif">
          <a:extLst>
            <a:ext uri="{FF2B5EF4-FFF2-40B4-BE49-F238E27FC236}">
              <a16:creationId xmlns:a16="http://schemas.microsoft.com/office/drawing/2014/main" id="{E8519AC3-08D1-414A-B398-FBCF8370A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5718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47625" cy="9525"/>
    <xdr:pic>
      <xdr:nvPicPr>
        <xdr:cNvPr id="288" name="Grafik 287" descr="http://slapshot.ch.sportalsports.com/images/blank.gif">
          <a:extLst>
            <a:ext uri="{FF2B5EF4-FFF2-40B4-BE49-F238E27FC236}">
              <a16:creationId xmlns:a16="http://schemas.microsoft.com/office/drawing/2014/main" id="{9D85D5FF-361B-4018-8B37-521FDB3CC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344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105</xdr:row>
      <xdr:rowOff>0</xdr:rowOff>
    </xdr:from>
    <xdr:ext cx="47625" cy="9525"/>
    <xdr:pic>
      <xdr:nvPicPr>
        <xdr:cNvPr id="289" name="Grafik 288" descr="http://slapshot.ch.sportalsports.com/images/blank.gif">
          <a:extLst>
            <a:ext uri="{FF2B5EF4-FFF2-40B4-BE49-F238E27FC236}">
              <a16:creationId xmlns:a16="http://schemas.microsoft.com/office/drawing/2014/main" id="{D08D7DAB-30E0-48CC-A52E-E4A4D123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7366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47625" cy="9525"/>
    <xdr:pic>
      <xdr:nvPicPr>
        <xdr:cNvPr id="290" name="Grafik 289" descr="http://slapshot.ch.sportalsports.com/images/blank.gif">
          <a:extLst>
            <a:ext uri="{FF2B5EF4-FFF2-40B4-BE49-F238E27FC236}">
              <a16:creationId xmlns:a16="http://schemas.microsoft.com/office/drawing/2014/main" id="{8625BFA6-D338-44EE-9D4B-45422C29A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544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47625" cy="9525"/>
    <xdr:pic>
      <xdr:nvPicPr>
        <xdr:cNvPr id="291" name="Grafik 290" descr="http://slapshot.ch.sportalsports.com/images/blank.gif">
          <a:extLst>
            <a:ext uri="{FF2B5EF4-FFF2-40B4-BE49-F238E27FC236}">
              <a16:creationId xmlns:a16="http://schemas.microsoft.com/office/drawing/2014/main" id="{E8036BE5-ECDE-4FB8-A725-9842B77DB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297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110</xdr:row>
      <xdr:rowOff>0</xdr:rowOff>
    </xdr:from>
    <xdr:ext cx="47625" cy="9525"/>
    <xdr:pic>
      <xdr:nvPicPr>
        <xdr:cNvPr id="292" name="Grafik 291" descr="http://slapshot.ch.sportalsports.com/images/blank.gif">
          <a:extLst>
            <a:ext uri="{FF2B5EF4-FFF2-40B4-BE49-F238E27FC236}">
              <a16:creationId xmlns:a16="http://schemas.microsoft.com/office/drawing/2014/main" id="{68CFF1C9-A515-4B23-B357-7D2598168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7832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66</xdr:row>
      <xdr:rowOff>0</xdr:rowOff>
    </xdr:from>
    <xdr:ext cx="47625" cy="9525"/>
    <xdr:pic>
      <xdr:nvPicPr>
        <xdr:cNvPr id="293" name="Grafik 292" descr="http://slapshot.ch.sportalsports.com/images/blank.gif">
          <a:extLst>
            <a:ext uri="{FF2B5EF4-FFF2-40B4-BE49-F238E27FC236}">
              <a16:creationId xmlns:a16="http://schemas.microsoft.com/office/drawing/2014/main" id="{471B6021-53DD-4610-97E4-328AE183A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021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87</xdr:row>
      <xdr:rowOff>0</xdr:rowOff>
    </xdr:from>
    <xdr:ext cx="47625" cy="9525"/>
    <xdr:pic>
      <xdr:nvPicPr>
        <xdr:cNvPr id="294" name="Grafik 293" descr="http://slapshot.ch.sportalsports.com/images/blank.gif">
          <a:extLst>
            <a:ext uri="{FF2B5EF4-FFF2-40B4-BE49-F238E27FC236}">
              <a16:creationId xmlns:a16="http://schemas.microsoft.com/office/drawing/2014/main" id="{AFE0ED4E-2737-4EBC-BD29-644ACC1FA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7933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71</xdr:row>
      <xdr:rowOff>0</xdr:rowOff>
    </xdr:from>
    <xdr:ext cx="47625" cy="9525"/>
    <xdr:pic>
      <xdr:nvPicPr>
        <xdr:cNvPr id="295" name="Grafik 294" descr="http://slapshot.ch.sportalsports.com/images/blank.gif">
          <a:extLst>
            <a:ext uri="{FF2B5EF4-FFF2-40B4-BE49-F238E27FC236}">
              <a16:creationId xmlns:a16="http://schemas.microsoft.com/office/drawing/2014/main" id="{792BEA11-0C68-4991-9CE1-9ECA57866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259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195</xdr:row>
      <xdr:rowOff>0</xdr:rowOff>
    </xdr:from>
    <xdr:ext cx="47625" cy="9525"/>
    <xdr:pic>
      <xdr:nvPicPr>
        <xdr:cNvPr id="296" name="Grafik 295" descr="http://slapshot.ch.sportalsports.com/images/blank.gif">
          <a:extLst>
            <a:ext uri="{FF2B5EF4-FFF2-40B4-BE49-F238E27FC236}">
              <a16:creationId xmlns:a16="http://schemas.microsoft.com/office/drawing/2014/main" id="{0748451E-C87C-4D68-BEA2-DB0F7BE68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4534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156</xdr:row>
      <xdr:rowOff>0</xdr:rowOff>
    </xdr:from>
    <xdr:ext cx="47625" cy="9525"/>
    <xdr:pic>
      <xdr:nvPicPr>
        <xdr:cNvPr id="297" name="Grafik 296" descr="http://slapshot.ch.sportalsports.com/images/blank.gif">
          <a:extLst>
            <a:ext uri="{FF2B5EF4-FFF2-40B4-BE49-F238E27FC236}">
              <a16:creationId xmlns:a16="http://schemas.microsoft.com/office/drawing/2014/main" id="{4D5DDFE5-F5CD-4124-A705-31855A5E0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7909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47625" cy="9525"/>
    <xdr:pic>
      <xdr:nvPicPr>
        <xdr:cNvPr id="298" name="Grafik 297" descr="http://slapshot.ch.sportalsports.com/images/blank.gif">
          <a:extLst>
            <a:ext uri="{FF2B5EF4-FFF2-40B4-BE49-F238E27FC236}">
              <a16:creationId xmlns:a16="http://schemas.microsoft.com/office/drawing/2014/main" id="{7B4BD99C-5B2F-4E3F-901D-90D6CDEFC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278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</xdr:row>
      <xdr:rowOff>0</xdr:rowOff>
    </xdr:from>
    <xdr:ext cx="47625" cy="9525"/>
    <xdr:pic>
      <xdr:nvPicPr>
        <xdr:cNvPr id="299" name="Grafik 298" descr="http://slapshot.ch.sportalsports.com/images/blank.gif">
          <a:extLst>
            <a:ext uri="{FF2B5EF4-FFF2-40B4-BE49-F238E27FC236}">
              <a16:creationId xmlns:a16="http://schemas.microsoft.com/office/drawing/2014/main" id="{86E30ED6-2534-493A-9193-225E3096B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400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181</xdr:row>
      <xdr:rowOff>0</xdr:rowOff>
    </xdr:from>
    <xdr:ext cx="47625" cy="9525"/>
    <xdr:pic>
      <xdr:nvPicPr>
        <xdr:cNvPr id="300" name="Grafik 299" descr="http://slapshot.ch.sportalsports.com/images/blank.gif">
          <a:extLst>
            <a:ext uri="{FF2B5EF4-FFF2-40B4-BE49-F238E27FC236}">
              <a16:creationId xmlns:a16="http://schemas.microsoft.com/office/drawing/2014/main" id="{D56B7719-F37B-40BB-BF62-7E97DF4E8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33863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81</xdr:row>
      <xdr:rowOff>0</xdr:rowOff>
    </xdr:from>
    <xdr:ext cx="47625" cy="9525"/>
    <xdr:pic>
      <xdr:nvPicPr>
        <xdr:cNvPr id="301" name="Grafik 300" descr="http://slapshot.ch.sportalsports.com/images/blank.gif">
          <a:extLst>
            <a:ext uri="{FF2B5EF4-FFF2-40B4-BE49-F238E27FC236}">
              <a16:creationId xmlns:a16="http://schemas.microsoft.com/office/drawing/2014/main" id="{72ED09E3-6231-4726-BD4B-E5D7E078C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4788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217</xdr:row>
      <xdr:rowOff>0</xdr:rowOff>
    </xdr:from>
    <xdr:ext cx="47625" cy="9525"/>
    <xdr:pic>
      <xdr:nvPicPr>
        <xdr:cNvPr id="302" name="Grafik 301" descr="http://slapshot.ch.sportalsports.com/images/blank.gif">
          <a:extLst>
            <a:ext uri="{FF2B5EF4-FFF2-40B4-BE49-F238E27FC236}">
              <a16:creationId xmlns:a16="http://schemas.microsoft.com/office/drawing/2014/main" id="{EF1E3984-7659-4C06-82C6-D90D34F78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12730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139</xdr:row>
      <xdr:rowOff>0</xdr:rowOff>
    </xdr:from>
    <xdr:ext cx="47625" cy="9525"/>
    <xdr:pic>
      <xdr:nvPicPr>
        <xdr:cNvPr id="303" name="Grafik 302" descr="http://slapshot.ch.sportalsports.com/images/blank.gif">
          <a:extLst>
            <a:ext uri="{FF2B5EF4-FFF2-40B4-BE49-F238E27FC236}">
              <a16:creationId xmlns:a16="http://schemas.microsoft.com/office/drawing/2014/main" id="{BC8D96DB-85C0-4798-B8C3-83F0E0B4F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41852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167</xdr:row>
      <xdr:rowOff>0</xdr:rowOff>
    </xdr:from>
    <xdr:ext cx="47625" cy="9525"/>
    <xdr:pic>
      <xdr:nvPicPr>
        <xdr:cNvPr id="304" name="Grafik 303" descr="http://slapshot.ch.sportalsports.com/images/blank.gif">
          <a:extLst>
            <a:ext uri="{FF2B5EF4-FFF2-40B4-BE49-F238E27FC236}">
              <a16:creationId xmlns:a16="http://schemas.microsoft.com/office/drawing/2014/main" id="{3F1DB83F-AC2A-4D1F-AF4E-7811271A3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03193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153</xdr:row>
      <xdr:rowOff>0</xdr:rowOff>
    </xdr:from>
    <xdr:ext cx="47625" cy="9525"/>
    <xdr:pic>
      <xdr:nvPicPr>
        <xdr:cNvPr id="305" name="Grafik 304" descr="http://slapshot.ch.sportalsports.com/images/blank.gif">
          <a:extLst>
            <a:ext uri="{FF2B5EF4-FFF2-40B4-BE49-F238E27FC236}">
              <a16:creationId xmlns:a16="http://schemas.microsoft.com/office/drawing/2014/main" id="{9EEB9577-590E-4202-BA37-3100DAE7E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7252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154</xdr:row>
      <xdr:rowOff>0</xdr:rowOff>
    </xdr:from>
    <xdr:ext cx="47625" cy="9525"/>
    <xdr:pic>
      <xdr:nvPicPr>
        <xdr:cNvPr id="306" name="Grafik 305" descr="http://slapshot.ch.sportalsports.com/images/blank.gif">
          <a:extLst>
            <a:ext uri="{FF2B5EF4-FFF2-40B4-BE49-F238E27FC236}">
              <a16:creationId xmlns:a16="http://schemas.microsoft.com/office/drawing/2014/main" id="{271B4617-4179-410D-A6C0-C51219260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7471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188</xdr:row>
      <xdr:rowOff>0</xdr:rowOff>
    </xdr:from>
    <xdr:ext cx="47625" cy="9525"/>
    <xdr:pic>
      <xdr:nvPicPr>
        <xdr:cNvPr id="307" name="Grafik 306" descr="http://slapshot.ch.sportalsports.com/images/blank.gif">
          <a:extLst>
            <a:ext uri="{FF2B5EF4-FFF2-40B4-BE49-F238E27FC236}">
              <a16:creationId xmlns:a16="http://schemas.microsoft.com/office/drawing/2014/main" id="{1A9BDFB8-3FD9-4DAD-8EF8-563D20642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4919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138</xdr:row>
      <xdr:rowOff>0</xdr:rowOff>
    </xdr:from>
    <xdr:ext cx="47625" cy="9525"/>
    <xdr:pic>
      <xdr:nvPicPr>
        <xdr:cNvPr id="308" name="Grafik 307" descr="http://slapshot.ch.sportalsports.com/images/blank.gif">
          <a:extLst>
            <a:ext uri="{FF2B5EF4-FFF2-40B4-BE49-F238E27FC236}">
              <a16:creationId xmlns:a16="http://schemas.microsoft.com/office/drawing/2014/main" id="{97B8E0E2-92AB-409B-953D-8859FA897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3966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43</xdr:row>
      <xdr:rowOff>0</xdr:rowOff>
    </xdr:from>
    <xdr:ext cx="47625" cy="9525"/>
    <xdr:pic>
      <xdr:nvPicPr>
        <xdr:cNvPr id="309" name="Grafik 308" descr="http://slapshot.ch.sportalsports.com/images/blank.gif">
          <a:extLst>
            <a:ext uri="{FF2B5EF4-FFF2-40B4-BE49-F238E27FC236}">
              <a16:creationId xmlns:a16="http://schemas.microsoft.com/office/drawing/2014/main" id="{289B8FC6-FDC9-48AD-A5B6-7BD5A7762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2325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184</xdr:row>
      <xdr:rowOff>0</xdr:rowOff>
    </xdr:from>
    <xdr:ext cx="47625" cy="9525"/>
    <xdr:pic>
      <xdr:nvPicPr>
        <xdr:cNvPr id="310" name="Grafik 309" descr="http://slapshot.ch.sportalsports.com/images/blank.gif">
          <a:extLst>
            <a:ext uri="{FF2B5EF4-FFF2-40B4-BE49-F238E27FC236}">
              <a16:creationId xmlns:a16="http://schemas.microsoft.com/office/drawing/2014/main" id="{6E092442-9FA0-4BEF-A77C-9713F7552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4043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47625" cy="9525"/>
    <xdr:pic>
      <xdr:nvPicPr>
        <xdr:cNvPr id="311" name="Grafik 310" descr="http://slapshot.ch.sportalsports.com/images/blank.gif">
          <a:extLst>
            <a:ext uri="{FF2B5EF4-FFF2-40B4-BE49-F238E27FC236}">
              <a16:creationId xmlns:a16="http://schemas.microsoft.com/office/drawing/2014/main" id="{73CBBA62-0669-409C-82CC-EC3414722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773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208</xdr:row>
      <xdr:rowOff>0</xdr:rowOff>
    </xdr:from>
    <xdr:ext cx="47625" cy="9525"/>
    <xdr:pic>
      <xdr:nvPicPr>
        <xdr:cNvPr id="312" name="Grafik 311" descr="http://slapshot.ch.sportalsports.com/images/blank.gif">
          <a:extLst>
            <a:ext uri="{FF2B5EF4-FFF2-40B4-BE49-F238E27FC236}">
              <a16:creationId xmlns:a16="http://schemas.microsoft.com/office/drawing/2014/main" id="{68984979-000E-4F2B-B0BA-1CC9B5EC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9301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114</xdr:row>
      <xdr:rowOff>0</xdr:rowOff>
    </xdr:from>
    <xdr:ext cx="47625" cy="9525"/>
    <xdr:pic>
      <xdr:nvPicPr>
        <xdr:cNvPr id="313" name="Grafik 312" descr="http://slapshot.ch.sportalsports.com/images/blank.gif">
          <a:extLst>
            <a:ext uri="{FF2B5EF4-FFF2-40B4-BE49-F238E27FC236}">
              <a16:creationId xmlns:a16="http://schemas.microsoft.com/office/drawing/2014/main" id="{F80DD2C0-5E00-4659-8A75-18890C675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8708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112</xdr:row>
      <xdr:rowOff>0</xdr:rowOff>
    </xdr:from>
    <xdr:ext cx="47625" cy="9525"/>
    <xdr:pic>
      <xdr:nvPicPr>
        <xdr:cNvPr id="314" name="Grafik 313" descr="http://slapshot.ch.sportalsports.com/images/blank.gif">
          <a:extLst>
            <a:ext uri="{FF2B5EF4-FFF2-40B4-BE49-F238E27FC236}">
              <a16:creationId xmlns:a16="http://schemas.microsoft.com/office/drawing/2014/main" id="{3B1BCAD8-2918-4455-B4AA-6D48C3AD8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8270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116</xdr:row>
      <xdr:rowOff>0</xdr:rowOff>
    </xdr:from>
    <xdr:ext cx="47625" cy="9525"/>
    <xdr:pic>
      <xdr:nvPicPr>
        <xdr:cNvPr id="315" name="Grafik 314" descr="http://slapshot.ch.sportalsports.com/images/blank.gif">
          <a:extLst>
            <a:ext uri="{FF2B5EF4-FFF2-40B4-BE49-F238E27FC236}">
              <a16:creationId xmlns:a16="http://schemas.microsoft.com/office/drawing/2014/main" id="{E995D7E7-BAAF-417F-A6E3-B6650E96F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9146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145</xdr:row>
      <xdr:rowOff>0</xdr:rowOff>
    </xdr:from>
    <xdr:ext cx="47625" cy="9525"/>
    <xdr:pic>
      <xdr:nvPicPr>
        <xdr:cNvPr id="316" name="Grafik 315" descr="http://slapshot.ch.sportalsports.com/images/blank.gif">
          <a:extLst>
            <a:ext uri="{FF2B5EF4-FFF2-40B4-BE49-F238E27FC236}">
              <a16:creationId xmlns:a16="http://schemas.microsoft.com/office/drawing/2014/main" id="{003FF348-26A4-4D48-905E-C0246AAB5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54996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193</xdr:row>
      <xdr:rowOff>0</xdr:rowOff>
    </xdr:from>
    <xdr:ext cx="47625" cy="9525"/>
    <xdr:pic>
      <xdr:nvPicPr>
        <xdr:cNvPr id="317" name="Grafik 316" descr="http://slapshot.ch.sportalsports.com/images/blank.gif">
          <a:extLst>
            <a:ext uri="{FF2B5EF4-FFF2-40B4-BE49-F238E27FC236}">
              <a16:creationId xmlns:a16="http://schemas.microsoft.com/office/drawing/2014/main" id="{DDAFD43F-7281-4F4D-AABD-1EF2D10E8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015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185</xdr:row>
      <xdr:rowOff>0</xdr:rowOff>
    </xdr:from>
    <xdr:ext cx="47625" cy="9525"/>
    <xdr:pic>
      <xdr:nvPicPr>
        <xdr:cNvPr id="318" name="Grafik 317" descr="http://slapshot.ch.sportalsports.com/images/blank.gif">
          <a:extLst>
            <a:ext uri="{FF2B5EF4-FFF2-40B4-BE49-F238E27FC236}">
              <a16:creationId xmlns:a16="http://schemas.microsoft.com/office/drawing/2014/main" id="{EC85FDE7-6F3E-407B-9AE2-E88D86D1E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42626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215</xdr:row>
      <xdr:rowOff>0</xdr:rowOff>
    </xdr:from>
    <xdr:ext cx="47625" cy="9525"/>
    <xdr:pic>
      <xdr:nvPicPr>
        <xdr:cNvPr id="319" name="Grafik 318" descr="http://slapshot.ch.sportalsports.com/images/blank.gif">
          <a:extLst>
            <a:ext uri="{FF2B5EF4-FFF2-40B4-BE49-F238E27FC236}">
              <a16:creationId xmlns:a16="http://schemas.microsoft.com/office/drawing/2014/main" id="{9BB49053-58B8-46DB-AE3B-1E10671CD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08349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118</xdr:row>
      <xdr:rowOff>0</xdr:rowOff>
    </xdr:from>
    <xdr:ext cx="47625" cy="9525"/>
    <xdr:pic>
      <xdr:nvPicPr>
        <xdr:cNvPr id="320" name="Grafik 319" descr="http://slapshot.ch.sportalsports.com/images/blank.gif">
          <a:extLst>
            <a:ext uri="{FF2B5EF4-FFF2-40B4-BE49-F238E27FC236}">
              <a16:creationId xmlns:a16="http://schemas.microsoft.com/office/drawing/2014/main" id="{8C33F870-CEB2-4172-A18E-E1906037B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9584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47625" cy="9525"/>
    <xdr:pic>
      <xdr:nvPicPr>
        <xdr:cNvPr id="321" name="Grafik 320" descr="http://slapshot.ch.sportalsports.com/images/blank.gif">
          <a:extLst>
            <a:ext uri="{FF2B5EF4-FFF2-40B4-BE49-F238E27FC236}">
              <a16:creationId xmlns:a16="http://schemas.microsoft.com/office/drawing/2014/main" id="{2BBD9117-0076-49AA-82EE-83DB99D24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648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47625" cy="9525"/>
    <xdr:pic>
      <xdr:nvPicPr>
        <xdr:cNvPr id="322" name="Grafik 321" descr="http://slapshot.ch.sportalsports.com/images/blank.gif">
          <a:extLst>
            <a:ext uri="{FF2B5EF4-FFF2-40B4-BE49-F238E27FC236}">
              <a16:creationId xmlns:a16="http://schemas.microsoft.com/office/drawing/2014/main" id="{2C9D55B6-4CCA-4C83-BE52-B6D31B1CF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334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100</xdr:row>
      <xdr:rowOff>0</xdr:rowOff>
    </xdr:from>
    <xdr:ext cx="47625" cy="9525"/>
    <xdr:pic>
      <xdr:nvPicPr>
        <xdr:cNvPr id="323" name="Grafik 322" descr="http://slapshot.ch.sportalsports.com/images/blank.gif">
          <a:extLst>
            <a:ext uri="{FF2B5EF4-FFF2-40B4-BE49-F238E27FC236}">
              <a16:creationId xmlns:a16="http://schemas.microsoft.com/office/drawing/2014/main" id="{CEEA1D63-293B-4C7A-BF7A-B3CCF33A3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641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47625" cy="9525"/>
    <xdr:pic>
      <xdr:nvPicPr>
        <xdr:cNvPr id="324" name="Grafik 323" descr="http://slapshot.ch.sportalsports.com/images/blank.gif">
          <a:extLst>
            <a:ext uri="{FF2B5EF4-FFF2-40B4-BE49-F238E27FC236}">
              <a16:creationId xmlns:a16="http://schemas.microsoft.com/office/drawing/2014/main" id="{D0E127B2-3EF6-483B-B9E6-2BC276F72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886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</xdr:row>
      <xdr:rowOff>0</xdr:rowOff>
    </xdr:from>
    <xdr:ext cx="47625" cy="9525"/>
    <xdr:pic>
      <xdr:nvPicPr>
        <xdr:cNvPr id="325" name="Grafik 324" descr="http://slapshot.ch.sportalsports.com/images/blank.gif">
          <a:extLst>
            <a:ext uri="{FF2B5EF4-FFF2-40B4-BE49-F238E27FC236}">
              <a16:creationId xmlns:a16="http://schemas.microsoft.com/office/drawing/2014/main" id="{6852A806-6EDA-475A-AA2E-A9951FA76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8958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128</xdr:row>
      <xdr:rowOff>0</xdr:rowOff>
    </xdr:from>
    <xdr:ext cx="47625" cy="9525"/>
    <xdr:pic>
      <xdr:nvPicPr>
        <xdr:cNvPr id="326" name="Grafik 325" descr="http://slapshot.ch.sportalsports.com/images/blank.gif">
          <a:extLst>
            <a:ext uri="{FF2B5EF4-FFF2-40B4-BE49-F238E27FC236}">
              <a16:creationId xmlns:a16="http://schemas.microsoft.com/office/drawing/2014/main" id="{2DA06956-2E4F-4A0A-9FE9-2613E3F5A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1775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47625" cy="9525"/>
    <xdr:pic>
      <xdr:nvPicPr>
        <xdr:cNvPr id="327" name="Grafik 326" descr="http://slapshot.ch.sportalsports.com/images/blank.gif">
          <a:extLst>
            <a:ext uri="{FF2B5EF4-FFF2-40B4-BE49-F238E27FC236}">
              <a16:creationId xmlns:a16="http://schemas.microsoft.com/office/drawing/2014/main" id="{41C0033C-D363-4AE6-AFDA-4D425969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8488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69</xdr:row>
      <xdr:rowOff>0</xdr:rowOff>
    </xdr:from>
    <xdr:ext cx="47625" cy="9525"/>
    <xdr:pic>
      <xdr:nvPicPr>
        <xdr:cNvPr id="328" name="Grafik 327" descr="http://slapshot.ch.sportalsports.com/images/blank.gif">
          <a:extLst>
            <a:ext uri="{FF2B5EF4-FFF2-40B4-BE49-F238E27FC236}">
              <a16:creationId xmlns:a16="http://schemas.microsoft.com/office/drawing/2014/main" id="{6847CCF7-3DAD-41C4-9E6E-5C653005F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764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84</xdr:row>
      <xdr:rowOff>0</xdr:rowOff>
    </xdr:from>
    <xdr:ext cx="47625" cy="9525"/>
    <xdr:pic>
      <xdr:nvPicPr>
        <xdr:cNvPr id="329" name="Grafik 328" descr="http://slapshot.ch.sportalsports.com/images/blank.gif">
          <a:extLst>
            <a:ext uri="{FF2B5EF4-FFF2-40B4-BE49-F238E27FC236}">
              <a16:creationId xmlns:a16="http://schemas.microsoft.com/office/drawing/2014/main" id="{12F70571-2B85-4AC2-87B7-50AD1A3E5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136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47625" cy="9525"/>
    <xdr:pic>
      <xdr:nvPicPr>
        <xdr:cNvPr id="330" name="Grafik 329" descr="http://slapshot.ch.sportalsports.com/images/blank.gif">
          <a:extLst>
            <a:ext uri="{FF2B5EF4-FFF2-40B4-BE49-F238E27FC236}">
              <a16:creationId xmlns:a16="http://schemas.microsoft.com/office/drawing/2014/main" id="{F2791385-1534-41A7-9915-3A9CE1C19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6287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149</xdr:row>
      <xdr:rowOff>0</xdr:rowOff>
    </xdr:from>
    <xdr:ext cx="47625" cy="9525"/>
    <xdr:pic>
      <xdr:nvPicPr>
        <xdr:cNvPr id="331" name="Grafik 330" descr="http://slapshot.ch.sportalsports.com/images/blank.gif">
          <a:extLst>
            <a:ext uri="{FF2B5EF4-FFF2-40B4-BE49-F238E27FC236}">
              <a16:creationId xmlns:a16="http://schemas.microsoft.com/office/drawing/2014/main" id="{48B2CDA3-B740-4691-A66A-8954A8466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63759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94</xdr:row>
      <xdr:rowOff>0</xdr:rowOff>
    </xdr:from>
    <xdr:ext cx="47625" cy="9525"/>
    <xdr:pic>
      <xdr:nvPicPr>
        <xdr:cNvPr id="332" name="Grafik 331" descr="http://slapshot.ch.sportalsports.com/images/blank.gif">
          <a:extLst>
            <a:ext uri="{FF2B5EF4-FFF2-40B4-BE49-F238E27FC236}">
              <a16:creationId xmlns:a16="http://schemas.microsoft.com/office/drawing/2014/main" id="{9A1FC569-5C90-4718-92A7-87BE66C79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3268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164</xdr:row>
      <xdr:rowOff>0</xdr:rowOff>
    </xdr:from>
    <xdr:ext cx="47625" cy="9525"/>
    <xdr:pic>
      <xdr:nvPicPr>
        <xdr:cNvPr id="333" name="Grafik 332" descr="http://slapshot.ch.sportalsports.com/images/blank.gif">
          <a:extLst>
            <a:ext uri="{FF2B5EF4-FFF2-40B4-BE49-F238E27FC236}">
              <a16:creationId xmlns:a16="http://schemas.microsoft.com/office/drawing/2014/main" id="{C9D8CF23-DBBF-4125-88EE-DF5A3FB8D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9662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88</xdr:row>
      <xdr:rowOff>0</xdr:rowOff>
    </xdr:from>
    <xdr:ext cx="47625" cy="9525"/>
    <xdr:pic>
      <xdr:nvPicPr>
        <xdr:cNvPr id="334" name="Grafik 333" descr="http://slapshot.ch.sportalsports.com/images/blank.gif">
          <a:extLst>
            <a:ext uri="{FF2B5EF4-FFF2-40B4-BE49-F238E27FC236}">
              <a16:creationId xmlns:a16="http://schemas.microsoft.com/office/drawing/2014/main" id="{4A3C02A6-4F81-433D-9DA8-306BDA9B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012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47625" cy="9525"/>
    <xdr:pic>
      <xdr:nvPicPr>
        <xdr:cNvPr id="335" name="Grafik 334" descr="http://slapshot.ch.sportalsports.com/images/blank.gif">
          <a:extLst>
            <a:ext uri="{FF2B5EF4-FFF2-40B4-BE49-F238E27FC236}">
              <a16:creationId xmlns:a16="http://schemas.microsoft.com/office/drawing/2014/main" id="{DD549768-FCAD-4C6C-ABF1-9F3307939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115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82</xdr:row>
      <xdr:rowOff>0</xdr:rowOff>
    </xdr:from>
    <xdr:ext cx="47625" cy="9525"/>
    <xdr:pic>
      <xdr:nvPicPr>
        <xdr:cNvPr id="336" name="Grafik 335" descr="http://slapshot.ch.sportalsports.com/images/blank.gif">
          <a:extLst>
            <a:ext uri="{FF2B5EF4-FFF2-40B4-BE49-F238E27FC236}">
              <a16:creationId xmlns:a16="http://schemas.microsoft.com/office/drawing/2014/main" id="{63B5226D-7173-4ECB-AFE7-602628B7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697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150</xdr:row>
      <xdr:rowOff>0</xdr:rowOff>
    </xdr:from>
    <xdr:ext cx="47625" cy="9525"/>
    <xdr:pic>
      <xdr:nvPicPr>
        <xdr:cNvPr id="337" name="Grafik 336" descr="http://slapshot.ch.sportalsports.com/images/blank.gif">
          <a:extLst>
            <a:ext uri="{FF2B5EF4-FFF2-40B4-BE49-F238E27FC236}">
              <a16:creationId xmlns:a16="http://schemas.microsoft.com/office/drawing/2014/main" id="{1CEC2FC9-EEE6-42C0-9179-CB08D3A21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6595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117</xdr:row>
      <xdr:rowOff>0</xdr:rowOff>
    </xdr:from>
    <xdr:ext cx="47625" cy="9525"/>
    <xdr:pic>
      <xdr:nvPicPr>
        <xdr:cNvPr id="338" name="Grafik 337" descr="http://slapshot.ch.sportalsports.com/images/blank.gif">
          <a:extLst>
            <a:ext uri="{FF2B5EF4-FFF2-40B4-BE49-F238E27FC236}">
              <a16:creationId xmlns:a16="http://schemas.microsoft.com/office/drawing/2014/main" id="{8F58243F-9187-42EC-8CC2-07A82018B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9365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49</xdr:row>
      <xdr:rowOff>0</xdr:rowOff>
    </xdr:from>
    <xdr:ext cx="47625" cy="9525"/>
    <xdr:pic>
      <xdr:nvPicPr>
        <xdr:cNvPr id="339" name="Grafik 338" descr="http://slapshot.ch.sportalsports.com/images/blank.gif">
          <a:extLst>
            <a:ext uri="{FF2B5EF4-FFF2-40B4-BE49-F238E27FC236}">
              <a16:creationId xmlns:a16="http://schemas.microsoft.com/office/drawing/2014/main" id="{295FBC27-8495-4B1A-80C5-7594869C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811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80</xdr:row>
      <xdr:rowOff>0</xdr:rowOff>
    </xdr:from>
    <xdr:ext cx="47625" cy="9525"/>
    <xdr:pic>
      <xdr:nvPicPr>
        <xdr:cNvPr id="340" name="Grafik 339" descr="http://slapshot.ch.sportalsports.com/images/blank.gif">
          <a:extLst>
            <a:ext uri="{FF2B5EF4-FFF2-40B4-BE49-F238E27FC236}">
              <a16:creationId xmlns:a16="http://schemas.microsoft.com/office/drawing/2014/main" id="{38DB6F53-8E13-4827-BB4D-40ECBADFC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259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47625" cy="9525"/>
    <xdr:pic>
      <xdr:nvPicPr>
        <xdr:cNvPr id="341" name="Grafik 340" descr="http://slapshot.ch.sportalsports.com/images/blank.gif">
          <a:extLst>
            <a:ext uri="{FF2B5EF4-FFF2-40B4-BE49-F238E27FC236}">
              <a16:creationId xmlns:a16="http://schemas.microsoft.com/office/drawing/2014/main" id="{28A1C2BD-1AC3-495E-84C6-A6C411D03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124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76</xdr:row>
      <xdr:rowOff>0</xdr:rowOff>
    </xdr:from>
    <xdr:ext cx="47625" cy="9525"/>
    <xdr:pic>
      <xdr:nvPicPr>
        <xdr:cNvPr id="342" name="Grafik 341" descr="http://slapshot.ch.sportalsports.com/images/blank.gif">
          <a:extLst>
            <a:ext uri="{FF2B5EF4-FFF2-40B4-BE49-F238E27FC236}">
              <a16:creationId xmlns:a16="http://schemas.microsoft.com/office/drawing/2014/main" id="{90976B83-5B6E-49A2-8988-E5821355C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383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47625" cy="9525"/>
    <xdr:pic>
      <xdr:nvPicPr>
        <xdr:cNvPr id="343" name="Grafik 342" descr="http://slapshot.ch.sportalsports.com/images/blank.gif">
          <a:extLst>
            <a:ext uri="{FF2B5EF4-FFF2-40B4-BE49-F238E27FC236}">
              <a16:creationId xmlns:a16="http://schemas.microsoft.com/office/drawing/2014/main" id="{6A78B8C6-E0DD-4FCE-9892-60940A062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877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47625" cy="9525"/>
    <xdr:pic>
      <xdr:nvPicPr>
        <xdr:cNvPr id="344" name="Grafik 343" descr="http://slapshot.ch.sportalsports.com/images/blank.gif">
          <a:extLst>
            <a:ext uri="{FF2B5EF4-FFF2-40B4-BE49-F238E27FC236}">
              <a16:creationId xmlns:a16="http://schemas.microsoft.com/office/drawing/2014/main" id="{E546F1EC-3D7C-47DC-A6C9-7A4C9EDEF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867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200</xdr:row>
      <xdr:rowOff>0</xdr:rowOff>
    </xdr:from>
    <xdr:ext cx="47625" cy="9525"/>
    <xdr:pic>
      <xdr:nvPicPr>
        <xdr:cNvPr id="345" name="Grafik 344" descr="http://slapshot.ch.sportalsports.com/images/blank.gif">
          <a:extLst>
            <a:ext uri="{FF2B5EF4-FFF2-40B4-BE49-F238E27FC236}">
              <a16:creationId xmlns:a16="http://schemas.microsoft.com/office/drawing/2014/main" id="{9B3C9657-A29E-495C-8DC8-ECCABF5E7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7548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113</xdr:row>
      <xdr:rowOff>0</xdr:rowOff>
    </xdr:from>
    <xdr:ext cx="47625" cy="9525"/>
    <xdr:pic>
      <xdr:nvPicPr>
        <xdr:cNvPr id="346" name="Grafik 345" descr="http://slapshot.ch.sportalsports.com/images/blank.gif">
          <a:extLst>
            <a:ext uri="{FF2B5EF4-FFF2-40B4-BE49-F238E27FC236}">
              <a16:creationId xmlns:a16="http://schemas.microsoft.com/office/drawing/2014/main" id="{FBFBADAB-E85F-47D1-8C73-04F2825AF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8489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160</xdr:row>
      <xdr:rowOff>0</xdr:rowOff>
    </xdr:from>
    <xdr:ext cx="47625" cy="9525"/>
    <xdr:pic>
      <xdr:nvPicPr>
        <xdr:cNvPr id="347" name="Grafik 346" descr="http://slapshot.ch.sportalsports.com/images/blank.gif">
          <a:extLst>
            <a:ext uri="{FF2B5EF4-FFF2-40B4-BE49-F238E27FC236}">
              <a16:creationId xmlns:a16="http://schemas.microsoft.com/office/drawing/2014/main" id="{F74D8058-365F-4F11-93EE-105387618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8785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216</xdr:row>
      <xdr:rowOff>0</xdr:rowOff>
    </xdr:from>
    <xdr:ext cx="47625" cy="9525"/>
    <xdr:pic>
      <xdr:nvPicPr>
        <xdr:cNvPr id="348" name="Grafik 347" descr="http://slapshot.ch.sportalsports.com/images/blank.gif">
          <a:extLst>
            <a:ext uri="{FF2B5EF4-FFF2-40B4-BE49-F238E27FC236}">
              <a16:creationId xmlns:a16="http://schemas.microsoft.com/office/drawing/2014/main" id="{0334B845-18EC-45A4-83AC-E7FCB737E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1054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211</xdr:row>
      <xdr:rowOff>0</xdr:rowOff>
    </xdr:from>
    <xdr:ext cx="47625" cy="9525"/>
    <xdr:pic>
      <xdr:nvPicPr>
        <xdr:cNvPr id="349" name="Grafik 348" descr="http://slapshot.ch.sportalsports.com/images/blank.gif">
          <a:extLst>
            <a:ext uri="{FF2B5EF4-FFF2-40B4-BE49-F238E27FC236}">
              <a16:creationId xmlns:a16="http://schemas.microsoft.com/office/drawing/2014/main" id="{BFCA523D-3461-4252-9C7F-49EAC5669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99586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47625" cy="9525"/>
    <xdr:pic>
      <xdr:nvPicPr>
        <xdr:cNvPr id="350" name="Grafik 349" descr="http://slapshot.ch.sportalsports.com/images/blank.gif">
          <a:extLst>
            <a:ext uri="{FF2B5EF4-FFF2-40B4-BE49-F238E27FC236}">
              <a16:creationId xmlns:a16="http://schemas.microsoft.com/office/drawing/2014/main" id="{13C27AF2-D1A8-4498-8656-FAA9923AD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610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213</xdr:row>
      <xdr:rowOff>0</xdr:rowOff>
    </xdr:from>
    <xdr:ext cx="47625" cy="9525"/>
    <xdr:pic>
      <xdr:nvPicPr>
        <xdr:cNvPr id="351" name="Grafik 350" descr="http://slapshot.ch.sportalsports.com/images/blank.gif">
          <a:extLst>
            <a:ext uri="{FF2B5EF4-FFF2-40B4-BE49-F238E27FC236}">
              <a16:creationId xmlns:a16="http://schemas.microsoft.com/office/drawing/2014/main" id="{DC95A435-51C3-4D64-B603-854A32A8C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03967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73</xdr:row>
      <xdr:rowOff>0</xdr:rowOff>
    </xdr:from>
    <xdr:ext cx="47625" cy="9525"/>
    <xdr:pic>
      <xdr:nvPicPr>
        <xdr:cNvPr id="352" name="Grafik 351" descr="http://slapshot.ch.sportalsports.com/images/blank.gif">
          <a:extLst>
            <a:ext uri="{FF2B5EF4-FFF2-40B4-BE49-F238E27FC236}">
              <a16:creationId xmlns:a16="http://schemas.microsoft.com/office/drawing/2014/main" id="{C25BFF5D-32F3-46DF-80DC-8343BA69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726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209</xdr:row>
      <xdr:rowOff>0</xdr:rowOff>
    </xdr:from>
    <xdr:ext cx="47625" cy="9525"/>
    <xdr:pic>
      <xdr:nvPicPr>
        <xdr:cNvPr id="353" name="Grafik 352" descr="http://slapshot.ch.sportalsports.com/images/blank.gif">
          <a:extLst>
            <a:ext uri="{FF2B5EF4-FFF2-40B4-BE49-F238E27FC236}">
              <a16:creationId xmlns:a16="http://schemas.microsoft.com/office/drawing/2014/main" id="{12DB7444-B918-4D70-937E-1C95D1430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95204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218</xdr:row>
      <xdr:rowOff>0</xdr:rowOff>
    </xdr:from>
    <xdr:ext cx="47625" cy="9525"/>
    <xdr:pic>
      <xdr:nvPicPr>
        <xdr:cNvPr id="354" name="Grafik 353" descr="http://slapshot.ch.sportalsports.com/images/blank.gif">
          <a:extLst>
            <a:ext uri="{FF2B5EF4-FFF2-40B4-BE49-F238E27FC236}">
              <a16:creationId xmlns:a16="http://schemas.microsoft.com/office/drawing/2014/main" id="{0E691B86-DB31-4D89-AE0E-C9882DD59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1492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161</xdr:row>
      <xdr:rowOff>0</xdr:rowOff>
    </xdr:from>
    <xdr:ext cx="47625" cy="9525"/>
    <xdr:pic>
      <xdr:nvPicPr>
        <xdr:cNvPr id="355" name="Grafik 354" descr="http://slapshot.ch.sportalsports.com/images/blank.gif">
          <a:extLst>
            <a:ext uri="{FF2B5EF4-FFF2-40B4-BE49-F238E27FC236}">
              <a16:creationId xmlns:a16="http://schemas.microsoft.com/office/drawing/2014/main" id="{98E85C52-B2A9-48FE-AB7B-D42D8133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90048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206</xdr:row>
      <xdr:rowOff>0</xdr:rowOff>
    </xdr:from>
    <xdr:ext cx="47625" cy="9525"/>
    <xdr:pic>
      <xdr:nvPicPr>
        <xdr:cNvPr id="356" name="Grafik 355" descr="http://slapshot.ch.sportalsports.com/images/blank.gif">
          <a:extLst>
            <a:ext uri="{FF2B5EF4-FFF2-40B4-BE49-F238E27FC236}">
              <a16:creationId xmlns:a16="http://schemas.microsoft.com/office/drawing/2014/main" id="{618ACCCB-7F0C-4859-B857-6CD989FF6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8863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47625" cy="9525"/>
    <xdr:pic>
      <xdr:nvPicPr>
        <xdr:cNvPr id="357" name="Grafik 356" descr="http://slapshot.ch.sportalsports.com/images/blank.gif">
          <a:extLst>
            <a:ext uri="{FF2B5EF4-FFF2-40B4-BE49-F238E27FC236}">
              <a16:creationId xmlns:a16="http://schemas.microsoft.com/office/drawing/2014/main" id="{23F1F2F7-A596-413A-A27E-D48E4C4C6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362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42</xdr:row>
      <xdr:rowOff>0</xdr:rowOff>
    </xdr:from>
    <xdr:ext cx="47625" cy="9525"/>
    <xdr:pic>
      <xdr:nvPicPr>
        <xdr:cNvPr id="358" name="Grafik 357" descr="http://slapshot.ch.sportalsports.com/images/blank.gif">
          <a:extLst>
            <a:ext uri="{FF2B5EF4-FFF2-40B4-BE49-F238E27FC236}">
              <a16:creationId xmlns:a16="http://schemas.microsoft.com/office/drawing/2014/main" id="{9EC6E3C2-9B56-40E1-B1FD-4117D6E88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2077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214</xdr:row>
      <xdr:rowOff>0</xdr:rowOff>
    </xdr:from>
    <xdr:ext cx="47625" cy="9525"/>
    <xdr:pic>
      <xdr:nvPicPr>
        <xdr:cNvPr id="359" name="Grafik 358" descr="http://slapshot.ch.sportalsports.com/images/blank.gif">
          <a:extLst>
            <a:ext uri="{FF2B5EF4-FFF2-40B4-BE49-F238E27FC236}">
              <a16:creationId xmlns:a16="http://schemas.microsoft.com/office/drawing/2014/main" id="{D12E2F55-D348-40F7-99C5-8B2DC48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06158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47625" cy="9525"/>
    <xdr:pic>
      <xdr:nvPicPr>
        <xdr:cNvPr id="360" name="Grafik 359" descr="http://slapshot.ch.sportalsports.com/images/blank.gif">
          <a:extLst>
            <a:ext uri="{FF2B5EF4-FFF2-40B4-BE49-F238E27FC236}">
              <a16:creationId xmlns:a16="http://schemas.microsoft.com/office/drawing/2014/main" id="{93D84F1D-75C5-46AB-883E-B6AEAD156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620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141</xdr:row>
      <xdr:rowOff>0</xdr:rowOff>
    </xdr:from>
    <xdr:ext cx="47625" cy="9525"/>
    <xdr:pic>
      <xdr:nvPicPr>
        <xdr:cNvPr id="361" name="Grafik 360" descr="http://slapshot.ch.sportalsports.com/images/blank.gif">
          <a:extLst>
            <a:ext uri="{FF2B5EF4-FFF2-40B4-BE49-F238E27FC236}">
              <a16:creationId xmlns:a16="http://schemas.microsoft.com/office/drawing/2014/main" id="{65EB2987-31A5-4797-BFBF-DD1B08C02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46233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137</xdr:row>
      <xdr:rowOff>0</xdr:rowOff>
    </xdr:from>
    <xdr:ext cx="47625" cy="9525"/>
    <xdr:pic>
      <xdr:nvPicPr>
        <xdr:cNvPr id="362" name="Grafik 361" descr="http://slapshot.ch.sportalsports.com/images/blank.gif">
          <a:extLst>
            <a:ext uri="{FF2B5EF4-FFF2-40B4-BE49-F238E27FC236}">
              <a16:creationId xmlns:a16="http://schemas.microsoft.com/office/drawing/2014/main" id="{5C08BBE7-956F-4BA2-B781-66698D20C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37470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111</xdr:row>
      <xdr:rowOff>0</xdr:rowOff>
    </xdr:from>
    <xdr:ext cx="47625" cy="9525"/>
    <xdr:pic>
      <xdr:nvPicPr>
        <xdr:cNvPr id="363" name="Grafik 362" descr="http://slapshot.ch.sportalsports.com/images/blank.gif">
          <a:extLst>
            <a:ext uri="{FF2B5EF4-FFF2-40B4-BE49-F238E27FC236}">
              <a16:creationId xmlns:a16="http://schemas.microsoft.com/office/drawing/2014/main" id="{7E5EF76B-4FAA-49EE-84B8-D53397D11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80511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91</xdr:row>
      <xdr:rowOff>0</xdr:rowOff>
    </xdr:from>
    <xdr:ext cx="47625" cy="9525"/>
    <xdr:pic>
      <xdr:nvPicPr>
        <xdr:cNvPr id="364" name="Grafik 363" descr="http://slapshot.ch.sportalsports.com/images/blank.gif">
          <a:extLst>
            <a:ext uri="{FF2B5EF4-FFF2-40B4-BE49-F238E27FC236}">
              <a16:creationId xmlns:a16="http://schemas.microsoft.com/office/drawing/2014/main" id="{A62AA9A9-9EAD-4577-8853-4344EAB9C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6696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47625" cy="9525"/>
    <xdr:pic>
      <xdr:nvPicPr>
        <xdr:cNvPr id="365" name="Grafik 364" descr="http://slapshot.ch.sportalsports.com/images/blank.gif">
          <a:extLst>
            <a:ext uri="{FF2B5EF4-FFF2-40B4-BE49-F238E27FC236}">
              <a16:creationId xmlns:a16="http://schemas.microsoft.com/office/drawing/2014/main" id="{DDB52B36-1CF7-470C-BEF3-35265A84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839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166</xdr:row>
      <xdr:rowOff>0</xdr:rowOff>
    </xdr:from>
    <xdr:ext cx="47625" cy="9525"/>
    <xdr:pic>
      <xdr:nvPicPr>
        <xdr:cNvPr id="366" name="Grafik 365" descr="http://slapshot.ch.sportalsports.com/images/blank.gif">
          <a:extLst>
            <a:ext uri="{FF2B5EF4-FFF2-40B4-BE49-F238E27FC236}">
              <a16:creationId xmlns:a16="http://schemas.microsoft.com/office/drawing/2014/main" id="{F8B73BCE-E94E-4060-B724-03B9C2412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0100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178</xdr:row>
      <xdr:rowOff>0</xdr:rowOff>
    </xdr:from>
    <xdr:ext cx="47625" cy="9525"/>
    <xdr:pic>
      <xdr:nvPicPr>
        <xdr:cNvPr id="367" name="Grafik 366" descr="http://slapshot.ch.sportalsports.com/images/blank.gif">
          <a:extLst>
            <a:ext uri="{FF2B5EF4-FFF2-40B4-BE49-F238E27FC236}">
              <a16:creationId xmlns:a16="http://schemas.microsoft.com/office/drawing/2014/main" id="{7F1B76F1-666F-4CDC-BF38-F33ACDD45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2729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47625" cy="9525"/>
    <xdr:pic>
      <xdr:nvPicPr>
        <xdr:cNvPr id="368" name="Grafik 367" descr="http://slapshot.ch.sportalsports.com/images/blank.gif">
          <a:extLst>
            <a:ext uri="{FF2B5EF4-FFF2-40B4-BE49-F238E27FC236}">
              <a16:creationId xmlns:a16="http://schemas.microsoft.com/office/drawing/2014/main" id="{FFE49072-5D11-4B0B-ABF8-68C893EF3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049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157</xdr:row>
      <xdr:rowOff>0</xdr:rowOff>
    </xdr:from>
    <xdr:ext cx="47625" cy="9525"/>
    <xdr:pic>
      <xdr:nvPicPr>
        <xdr:cNvPr id="369" name="Grafik 368" descr="http://slapshot.ch.sportalsports.com/images/blank.gif">
          <a:extLst>
            <a:ext uri="{FF2B5EF4-FFF2-40B4-BE49-F238E27FC236}">
              <a16:creationId xmlns:a16="http://schemas.microsoft.com/office/drawing/2014/main" id="{692745B5-8167-415B-BC1A-64F7636DB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8128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130</xdr:row>
      <xdr:rowOff>0</xdr:rowOff>
    </xdr:from>
    <xdr:ext cx="47625" cy="9525"/>
    <xdr:pic>
      <xdr:nvPicPr>
        <xdr:cNvPr id="370" name="Grafik 369" descr="http://slapshot.ch.sportalsports.com/images/blank.gif">
          <a:extLst>
            <a:ext uri="{FF2B5EF4-FFF2-40B4-BE49-F238E27FC236}">
              <a16:creationId xmlns:a16="http://schemas.microsoft.com/office/drawing/2014/main" id="{82A0C998-82F8-42D5-93D3-7CCA82F26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2213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47625" cy="9525"/>
    <xdr:pic>
      <xdr:nvPicPr>
        <xdr:cNvPr id="371" name="Grafik 370" descr="http://slapshot.ch.sportalsports.com/images/blank.gif">
          <a:extLst>
            <a:ext uri="{FF2B5EF4-FFF2-40B4-BE49-F238E27FC236}">
              <a16:creationId xmlns:a16="http://schemas.microsoft.com/office/drawing/2014/main" id="{98E215C4-543F-4FF6-9EB0-BA6163C71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601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159</xdr:row>
      <xdr:rowOff>0</xdr:rowOff>
    </xdr:from>
    <xdr:ext cx="47625" cy="9525"/>
    <xdr:pic>
      <xdr:nvPicPr>
        <xdr:cNvPr id="372" name="Grafik 371" descr="http://slapshot.ch.sportalsports.com/images/blank.gif">
          <a:extLst>
            <a:ext uri="{FF2B5EF4-FFF2-40B4-BE49-F238E27FC236}">
              <a16:creationId xmlns:a16="http://schemas.microsoft.com/office/drawing/2014/main" id="{4C9FDEEE-02AC-4B76-BBE9-57ABDA859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85667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68</xdr:row>
      <xdr:rowOff>0</xdr:rowOff>
    </xdr:from>
    <xdr:ext cx="47625" cy="9525"/>
    <xdr:pic>
      <xdr:nvPicPr>
        <xdr:cNvPr id="373" name="Grafik 372" descr="http://slapshot.ch.sportalsports.com/images/blank.gif">
          <a:extLst>
            <a:ext uri="{FF2B5EF4-FFF2-40B4-BE49-F238E27FC236}">
              <a16:creationId xmlns:a16="http://schemas.microsoft.com/office/drawing/2014/main" id="{D89A066D-C823-4A35-AAC5-AC165DFE6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516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204</xdr:row>
      <xdr:rowOff>0</xdr:rowOff>
    </xdr:from>
    <xdr:ext cx="47625" cy="9525"/>
    <xdr:pic>
      <xdr:nvPicPr>
        <xdr:cNvPr id="374" name="Grafik 373" descr="http://slapshot.ch.sportalsports.com/images/blank.gif">
          <a:extLst>
            <a:ext uri="{FF2B5EF4-FFF2-40B4-BE49-F238E27FC236}">
              <a16:creationId xmlns:a16="http://schemas.microsoft.com/office/drawing/2014/main" id="{EBFA7530-5C08-4584-8D56-C2CD88FFD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8425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144</xdr:row>
      <xdr:rowOff>0</xdr:rowOff>
    </xdr:from>
    <xdr:ext cx="47625" cy="9525"/>
    <xdr:pic>
      <xdr:nvPicPr>
        <xdr:cNvPr id="375" name="Grafik 374" descr="http://slapshot.ch.sportalsports.com/images/blank.gif">
          <a:extLst>
            <a:ext uri="{FF2B5EF4-FFF2-40B4-BE49-F238E27FC236}">
              <a16:creationId xmlns:a16="http://schemas.microsoft.com/office/drawing/2014/main" id="{9CD0A0BC-21A2-4313-B71C-727B794FE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35280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108</xdr:row>
      <xdr:rowOff>0</xdr:rowOff>
    </xdr:from>
    <xdr:ext cx="47625" cy="9525"/>
    <xdr:pic>
      <xdr:nvPicPr>
        <xdr:cNvPr id="376" name="Grafik 375" descr="http://slapshot.ch.sportalsports.com/images/blank.gif">
          <a:extLst>
            <a:ext uri="{FF2B5EF4-FFF2-40B4-BE49-F238E27FC236}">
              <a16:creationId xmlns:a16="http://schemas.microsoft.com/office/drawing/2014/main" id="{40A98CA8-F4CA-4342-8B4B-5EC45A8BC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7393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198</xdr:row>
      <xdr:rowOff>0</xdr:rowOff>
    </xdr:from>
    <xdr:ext cx="47625" cy="9525"/>
    <xdr:pic>
      <xdr:nvPicPr>
        <xdr:cNvPr id="377" name="Grafik 376" descr="http://slapshot.ch.sportalsports.com/images/blank.gif">
          <a:extLst>
            <a:ext uri="{FF2B5EF4-FFF2-40B4-BE49-F238E27FC236}">
              <a16:creationId xmlns:a16="http://schemas.microsoft.com/office/drawing/2014/main" id="{1E5B7DEA-34BD-4E78-8DBD-680E4C2B3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7110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202</xdr:row>
      <xdr:rowOff>0</xdr:rowOff>
    </xdr:from>
    <xdr:ext cx="47625" cy="9525"/>
    <xdr:pic>
      <xdr:nvPicPr>
        <xdr:cNvPr id="378" name="Grafik 377" descr="http://slapshot.ch.sportalsports.com/images/blank.gif">
          <a:extLst>
            <a:ext uri="{FF2B5EF4-FFF2-40B4-BE49-F238E27FC236}">
              <a16:creationId xmlns:a16="http://schemas.microsoft.com/office/drawing/2014/main" id="{EC5FA242-FF2B-43B0-A83E-5073DFA48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7986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47625" cy="9525"/>
    <xdr:pic>
      <xdr:nvPicPr>
        <xdr:cNvPr id="379" name="Grafik 378" descr="http://slapshot.ch.sportalsports.com/images/blank.gif">
          <a:extLst>
            <a:ext uri="{FF2B5EF4-FFF2-40B4-BE49-F238E27FC236}">
              <a16:creationId xmlns:a16="http://schemas.microsoft.com/office/drawing/2014/main" id="{4BC9A4A5-955B-4614-813A-95362FBA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105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85</xdr:row>
      <xdr:rowOff>0</xdr:rowOff>
    </xdr:from>
    <xdr:ext cx="47625" cy="9525"/>
    <xdr:pic>
      <xdr:nvPicPr>
        <xdr:cNvPr id="380" name="Grafik 379" descr="http://slapshot.ch.sportalsports.com/images/blank.gif">
          <a:extLst>
            <a:ext uri="{FF2B5EF4-FFF2-40B4-BE49-F238E27FC236}">
              <a16:creationId xmlns:a16="http://schemas.microsoft.com/office/drawing/2014/main" id="{93DB9066-E9BF-42B9-879F-ABEBD16A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3551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324276</xdr:colOff>
      <xdr:row>28</xdr:row>
      <xdr:rowOff>85725</xdr:rowOff>
    </xdr:from>
    <xdr:ext cx="2780483" cy="311496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221ED6FE-A0AA-453F-B6D1-403361789A43}"/>
            </a:ext>
          </a:extLst>
        </xdr:cNvPr>
        <xdr:cNvSpPr txBox="1"/>
      </xdr:nvSpPr>
      <xdr:spPr>
        <a:xfrm>
          <a:off x="12211476" y="6991350"/>
          <a:ext cx="2780483" cy="311496"/>
        </a:xfrm>
        <a:prstGeom prst="rect">
          <a:avLst/>
        </a:prstGeom>
      </xdr:spPr>
      <xdr:style>
        <a:lnRef idx="3">
          <a:schemeClr val="lt1"/>
        </a:lnRef>
        <a:fillRef idx="1">
          <a:schemeClr val="dk1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Summenbereich</a:t>
          </a:r>
          <a:r>
            <a:rPr lang="de-CH" sz="14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zwingend I26-I29</a:t>
          </a:r>
          <a:endParaRPr lang="de-CH" sz="1400" kern="1200">
            <a:solidFill>
              <a:schemeClr val="bg1"/>
            </a:solidFill>
          </a:endParaRPr>
        </a:p>
      </xdr:txBody>
    </xdr:sp>
    <xdr:clientData/>
  </xdr:oneCellAnchor>
  <xdr:oneCellAnchor>
    <xdr:from>
      <xdr:col>11</xdr:col>
      <xdr:colOff>308731</xdr:colOff>
      <xdr:row>30</xdr:row>
      <xdr:rowOff>95312</xdr:rowOff>
    </xdr:from>
    <xdr:ext cx="2780483" cy="530658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FBE760E6-A202-4BA3-B7A5-B319F1A8D958}"/>
            </a:ext>
          </a:extLst>
        </xdr:cNvPr>
        <xdr:cNvSpPr txBox="1"/>
      </xdr:nvSpPr>
      <xdr:spPr>
        <a:xfrm>
          <a:off x="12195931" y="7477187"/>
          <a:ext cx="2780483" cy="530658"/>
        </a:xfrm>
        <a:prstGeom prst="rect">
          <a:avLst/>
        </a:prstGeom>
      </xdr:spPr>
      <xdr:style>
        <a:lnRef idx="3">
          <a:schemeClr val="lt1"/>
        </a:lnRef>
        <a:fillRef idx="1">
          <a:schemeClr val="dk1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MwSt. immer bezogen auf zu bezahlenden Betrag!</a:t>
          </a:r>
          <a:endParaRPr lang="de-CH" sz="1400" kern="1200">
            <a:solidFill>
              <a:schemeClr val="bg1"/>
            </a:solidFill>
          </a:endParaRPr>
        </a:p>
      </xdr:txBody>
    </xdr:sp>
    <xdr:clientData/>
  </xdr:oneCellAnchor>
  <xdr:oneCellAnchor>
    <xdr:from>
      <xdr:col>7</xdr:col>
      <xdr:colOff>1076325</xdr:colOff>
      <xdr:row>34</xdr:row>
      <xdr:rowOff>148483</xdr:rowOff>
    </xdr:from>
    <xdr:ext cx="2780483" cy="530658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CD59380E-4B88-4739-A5DC-C6F93EA32E9A}"/>
            </a:ext>
          </a:extLst>
        </xdr:cNvPr>
        <xdr:cNvSpPr txBox="1"/>
      </xdr:nvSpPr>
      <xdr:spPr>
        <a:xfrm>
          <a:off x="8667750" y="8578108"/>
          <a:ext cx="2780483" cy="530658"/>
        </a:xfrm>
        <a:prstGeom prst="rect">
          <a:avLst/>
        </a:prstGeom>
      </xdr:spPr>
      <xdr:style>
        <a:lnRef idx="3">
          <a:schemeClr val="lt1"/>
        </a:lnRef>
        <a:fillRef idx="1">
          <a:schemeClr val="dk1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Rabatt wird abgezogen, MwSt. dazugeschlagen ...</a:t>
          </a:r>
          <a:endParaRPr lang="de-CH" sz="1400" kern="1200">
            <a:solidFill>
              <a:schemeClr val="bg1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26843</xdr:colOff>
      <xdr:row>11</xdr:row>
      <xdr:rowOff>5715</xdr:rowOff>
    </xdr:from>
    <xdr:to>
      <xdr:col>2</xdr:col>
      <xdr:colOff>1192768</xdr:colOff>
      <xdr:row>14</xdr:row>
      <xdr:rowOff>20955</xdr:rowOff>
    </xdr:to>
    <xdr:pic>
      <xdr:nvPicPr>
        <xdr:cNvPr id="2" name="Grafik 1" descr="http://blog.runtastic.com/de/wp-content/uploads/2011/12/264892_362020054977_58290604977_1466853_6349928_n.jpg">
          <a:extLst>
            <a:ext uri="{FF2B5EF4-FFF2-40B4-BE49-F238E27FC236}">
              <a16:creationId xmlns:a16="http://schemas.microsoft.com/office/drawing/2014/main" id="{32D637DE-DF5A-4B45-8056-842D19531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1093643" y="3129915"/>
          <a:ext cx="1165925" cy="701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295274</xdr:colOff>
      <xdr:row>8</xdr:row>
      <xdr:rowOff>341540</xdr:rowOff>
    </xdr:from>
    <xdr:to>
      <xdr:col>4</xdr:col>
      <xdr:colOff>886229</xdr:colOff>
      <xdr:row>11</xdr:row>
      <xdr:rowOff>38100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1D2D217-7773-44A2-B845-CF5D243FD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4" y="2484665"/>
          <a:ext cx="590955" cy="5347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21</xdr:row>
      <xdr:rowOff>0</xdr:rowOff>
    </xdr:from>
    <xdr:to>
      <xdr:col>2</xdr:col>
      <xdr:colOff>9525</xdr:colOff>
      <xdr:row>21</xdr:row>
      <xdr:rowOff>47625</xdr:rowOff>
    </xdr:to>
    <xdr:pic>
      <xdr:nvPicPr>
        <xdr:cNvPr id="2" name="Grafik 1" descr="http://slapshot.ch.sportalsports.com/images/blank.gif">
          <a:extLst>
            <a:ext uri="{FF2B5EF4-FFF2-40B4-BE49-F238E27FC236}">
              <a16:creationId xmlns:a16="http://schemas.microsoft.com/office/drawing/2014/main" id="{2BF117AA-8755-48DB-8B33-3ECD7C2C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934200"/>
          <a:ext cx="9525" cy="47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51</xdr:row>
      <xdr:rowOff>0</xdr:rowOff>
    </xdr:from>
    <xdr:ext cx="47625" cy="9525"/>
    <xdr:pic>
      <xdr:nvPicPr>
        <xdr:cNvPr id="3" name="Grafik 2" descr="http://slapshot.ch.sportalsports.com/images/blank.gif">
          <a:extLst>
            <a:ext uri="{FF2B5EF4-FFF2-40B4-BE49-F238E27FC236}">
              <a16:creationId xmlns:a16="http://schemas.microsoft.com/office/drawing/2014/main" id="{6A801011-9637-4546-B118-FEA3F18C7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506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48</xdr:row>
      <xdr:rowOff>0</xdr:rowOff>
    </xdr:from>
    <xdr:ext cx="47625" cy="9525"/>
    <xdr:pic>
      <xdr:nvPicPr>
        <xdr:cNvPr id="4" name="Grafik 3" descr="http://slapshot.ch.sportalsports.com/images/blank.gif">
          <a:extLst>
            <a:ext uri="{FF2B5EF4-FFF2-40B4-BE49-F238E27FC236}">
              <a16:creationId xmlns:a16="http://schemas.microsoft.com/office/drawing/2014/main" id="{70990A14-D114-4F15-AA9D-CD5128103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28492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47625" cy="9525"/>
    <xdr:pic>
      <xdr:nvPicPr>
        <xdr:cNvPr id="5" name="Grafik 4" descr="http://slapshot.ch.sportalsports.com/images/blank.gif">
          <a:extLst>
            <a:ext uri="{FF2B5EF4-FFF2-40B4-BE49-F238E27FC236}">
              <a16:creationId xmlns:a16="http://schemas.microsoft.com/office/drawing/2014/main" id="{966907CC-2ADC-44D9-ADD6-9BA581D04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057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47625" cy="9525"/>
    <xdr:pic>
      <xdr:nvPicPr>
        <xdr:cNvPr id="6" name="Grafik 5" descr="http://slapshot.ch.sportalsports.com/images/blank.gif">
          <a:extLst>
            <a:ext uri="{FF2B5EF4-FFF2-40B4-BE49-F238E27FC236}">
              <a16:creationId xmlns:a16="http://schemas.microsoft.com/office/drawing/2014/main" id="{20D70BDA-114B-4047-AB2A-E651C0342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372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67</xdr:row>
      <xdr:rowOff>0</xdr:rowOff>
    </xdr:from>
    <xdr:ext cx="47625" cy="9525"/>
    <xdr:pic>
      <xdr:nvPicPr>
        <xdr:cNvPr id="7" name="Grafik 6" descr="http://slapshot.ch.sportalsports.com/images/blank.gif">
          <a:extLst>
            <a:ext uri="{FF2B5EF4-FFF2-40B4-BE49-F238E27FC236}">
              <a16:creationId xmlns:a16="http://schemas.microsoft.com/office/drawing/2014/main" id="{EFAB41F1-021F-4B88-8DB7-C6918A39C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011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93</xdr:row>
      <xdr:rowOff>0</xdr:rowOff>
    </xdr:from>
    <xdr:ext cx="47625" cy="9525"/>
    <xdr:pic>
      <xdr:nvPicPr>
        <xdr:cNvPr id="8" name="Grafik 7" descr="http://slapshot.ch.sportalsports.com/images/blank.gif">
          <a:extLst>
            <a:ext uri="{FF2B5EF4-FFF2-40B4-BE49-F238E27FC236}">
              <a16:creationId xmlns:a16="http://schemas.microsoft.com/office/drawing/2014/main" id="{597AB675-D19E-4F33-A689-01C77579C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707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78</xdr:row>
      <xdr:rowOff>0</xdr:rowOff>
    </xdr:from>
    <xdr:ext cx="47625" cy="9525"/>
    <xdr:pic>
      <xdr:nvPicPr>
        <xdr:cNvPr id="9" name="Grafik 8" descr="http://slapshot.ch.sportalsports.com/images/blank.gif">
          <a:extLst>
            <a:ext uri="{FF2B5EF4-FFF2-40B4-BE49-F238E27FC236}">
              <a16:creationId xmlns:a16="http://schemas.microsoft.com/office/drawing/2014/main" id="{418704D2-ABDD-43E9-98EA-7C2CA1C2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4214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99</xdr:row>
      <xdr:rowOff>0</xdr:rowOff>
    </xdr:from>
    <xdr:ext cx="47625" cy="9525"/>
    <xdr:pic>
      <xdr:nvPicPr>
        <xdr:cNvPr id="10" name="Grafik 9" descr="http://slapshot.ch.sportalsports.com/images/blank.gif">
          <a:extLst>
            <a:ext uri="{FF2B5EF4-FFF2-40B4-BE49-F238E27FC236}">
              <a16:creationId xmlns:a16="http://schemas.microsoft.com/office/drawing/2014/main" id="{BADC7BC1-8CCD-4F10-9734-6FE815F68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022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47625" cy="9525"/>
    <xdr:pic>
      <xdr:nvPicPr>
        <xdr:cNvPr id="11" name="Grafik 10" descr="http://slapshot.ch.sportalsports.com/images/blank.gif">
          <a:extLst>
            <a:ext uri="{FF2B5EF4-FFF2-40B4-BE49-F238E27FC236}">
              <a16:creationId xmlns:a16="http://schemas.microsoft.com/office/drawing/2014/main" id="{9B0EA326-28E9-4888-B433-EE62FB576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2769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47625" cy="9525"/>
    <xdr:pic>
      <xdr:nvPicPr>
        <xdr:cNvPr id="12" name="Grafik 11" descr="http://slapshot.ch.sportalsports.com/images/blank.gif">
          <a:extLst>
            <a:ext uri="{FF2B5EF4-FFF2-40B4-BE49-F238E27FC236}">
              <a16:creationId xmlns:a16="http://schemas.microsoft.com/office/drawing/2014/main" id="{79F0238A-E281-4C7E-9751-721F1F6A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697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106</xdr:row>
      <xdr:rowOff>0</xdr:rowOff>
    </xdr:from>
    <xdr:ext cx="47625" cy="9525"/>
    <xdr:pic>
      <xdr:nvPicPr>
        <xdr:cNvPr id="13" name="Grafik 12" descr="http://slapshot.ch.sportalsports.com/images/blank.gif">
          <a:extLst>
            <a:ext uri="{FF2B5EF4-FFF2-40B4-BE49-F238E27FC236}">
              <a16:creationId xmlns:a16="http://schemas.microsoft.com/office/drawing/2014/main" id="{12BB47E6-41FF-4790-B427-6D5BE66EC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555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47625" cy="9525"/>
    <xdr:pic>
      <xdr:nvPicPr>
        <xdr:cNvPr id="14" name="Grafik 13" descr="http://slapshot.ch.sportalsports.com/images/blank.gif">
          <a:extLst>
            <a:ext uri="{FF2B5EF4-FFF2-40B4-BE49-F238E27FC236}">
              <a16:creationId xmlns:a16="http://schemas.microsoft.com/office/drawing/2014/main" id="{1A702948-1A42-4CF4-ABEA-9DC52A008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344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47625" cy="9525"/>
    <xdr:pic>
      <xdr:nvPicPr>
        <xdr:cNvPr id="15" name="Grafik 14" descr="http://slapshot.ch.sportalsports.com/images/blank.gif">
          <a:extLst>
            <a:ext uri="{FF2B5EF4-FFF2-40B4-BE49-F238E27FC236}">
              <a16:creationId xmlns:a16="http://schemas.microsoft.com/office/drawing/2014/main" id="{9C7BFAEE-AC62-4A2F-8362-097F9B6C8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6573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80</xdr:row>
      <xdr:rowOff>0</xdr:rowOff>
    </xdr:from>
    <xdr:ext cx="47625" cy="9525"/>
    <xdr:pic>
      <xdr:nvPicPr>
        <xdr:cNvPr id="16" name="Grafik 15" descr="http://slapshot.ch.sportalsports.com/images/blank.gif">
          <a:extLst>
            <a:ext uri="{FF2B5EF4-FFF2-40B4-BE49-F238E27FC236}">
              <a16:creationId xmlns:a16="http://schemas.microsoft.com/office/drawing/2014/main" id="{FCCE290E-296D-41E2-8E77-DA4F6D211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8596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47625" cy="9525"/>
    <xdr:pic>
      <xdr:nvPicPr>
        <xdr:cNvPr id="17" name="Grafik 16" descr="http://slapshot.ch.sportalsports.com/images/blank.gif">
          <a:extLst>
            <a:ext uri="{FF2B5EF4-FFF2-40B4-BE49-F238E27FC236}">
              <a16:creationId xmlns:a16="http://schemas.microsoft.com/office/drawing/2014/main" id="{CA4C62D4-4D19-49B3-BCED-BAA1B559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944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47625" cy="9525"/>
    <xdr:pic>
      <xdr:nvPicPr>
        <xdr:cNvPr id="18" name="Grafik 17" descr="http://slapshot.ch.sportalsports.com/images/blank.gif">
          <a:extLst>
            <a:ext uri="{FF2B5EF4-FFF2-40B4-BE49-F238E27FC236}">
              <a16:creationId xmlns:a16="http://schemas.microsoft.com/office/drawing/2014/main" id="{B65C2EE9-A28B-4AC7-9DA3-FC1AB2605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439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104</xdr:row>
      <xdr:rowOff>0</xdr:rowOff>
    </xdr:from>
    <xdr:ext cx="47625" cy="9525"/>
    <xdr:pic>
      <xdr:nvPicPr>
        <xdr:cNvPr id="19" name="Grafik 18" descr="http://slapshot.ch.sportalsports.com/images/blank.gif">
          <a:extLst>
            <a:ext uri="{FF2B5EF4-FFF2-40B4-BE49-F238E27FC236}">
              <a16:creationId xmlns:a16="http://schemas.microsoft.com/office/drawing/2014/main" id="{7D6FB6DD-5416-40DC-8155-96CFD0490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1174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109</xdr:row>
      <xdr:rowOff>0</xdr:rowOff>
    </xdr:from>
    <xdr:ext cx="47625" cy="9525"/>
    <xdr:pic>
      <xdr:nvPicPr>
        <xdr:cNvPr id="20" name="Grafik 19" descr="http://slapshot.ch.sportalsports.com/images/blank.gif">
          <a:extLst>
            <a:ext uri="{FF2B5EF4-FFF2-40B4-BE49-F238E27FC236}">
              <a16:creationId xmlns:a16="http://schemas.microsoft.com/office/drawing/2014/main" id="{1BF6281D-D25B-44A6-A54B-535BEC98B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212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47625" cy="9525"/>
    <xdr:pic>
      <xdr:nvPicPr>
        <xdr:cNvPr id="21" name="Grafik 20" descr="http://slapshot.ch.sportalsports.com/images/blank.gif">
          <a:extLst>
            <a:ext uri="{FF2B5EF4-FFF2-40B4-BE49-F238E27FC236}">
              <a16:creationId xmlns:a16="http://schemas.microsoft.com/office/drawing/2014/main" id="{B9508872-4AF5-4773-A3CE-891556AA5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41636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110</xdr:row>
      <xdr:rowOff>0</xdr:rowOff>
    </xdr:from>
    <xdr:ext cx="47625" cy="9525"/>
    <xdr:pic>
      <xdr:nvPicPr>
        <xdr:cNvPr id="22" name="Grafik 21" descr="http://slapshot.ch.sportalsports.com/images/blank.gif">
          <a:extLst>
            <a:ext uri="{FF2B5EF4-FFF2-40B4-BE49-F238E27FC236}">
              <a16:creationId xmlns:a16="http://schemas.microsoft.com/office/drawing/2014/main" id="{A61F0D9F-54F2-4002-B669-B70578FE4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4318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101</xdr:row>
      <xdr:rowOff>0</xdr:rowOff>
    </xdr:from>
    <xdr:ext cx="47625" cy="9525"/>
    <xdr:pic>
      <xdr:nvPicPr>
        <xdr:cNvPr id="23" name="Grafik 22" descr="http://slapshot.ch.sportalsports.com/images/blank.gif">
          <a:extLst>
            <a:ext uri="{FF2B5EF4-FFF2-40B4-BE49-F238E27FC236}">
              <a16:creationId xmlns:a16="http://schemas.microsoft.com/office/drawing/2014/main" id="{3A2CA2A4-FFA7-4656-8DB1-BEC255F83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460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47625" cy="9525"/>
    <xdr:pic>
      <xdr:nvPicPr>
        <xdr:cNvPr id="24" name="Grafik 23" descr="http://slapshot.ch.sportalsports.com/images/blank.gif">
          <a:extLst>
            <a:ext uri="{FF2B5EF4-FFF2-40B4-BE49-F238E27FC236}">
              <a16:creationId xmlns:a16="http://schemas.microsoft.com/office/drawing/2014/main" id="{7EBFA0AA-5D43-4D87-AE43-D07AEA440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7821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95</xdr:row>
      <xdr:rowOff>0</xdr:rowOff>
    </xdr:from>
    <xdr:ext cx="47625" cy="9525"/>
    <xdr:pic>
      <xdr:nvPicPr>
        <xdr:cNvPr id="25" name="Grafik 24" descr="http://slapshot.ch.sportalsports.com/images/blank.gif">
          <a:extLst>
            <a:ext uri="{FF2B5EF4-FFF2-40B4-BE49-F238E27FC236}">
              <a16:creationId xmlns:a16="http://schemas.microsoft.com/office/drawing/2014/main" id="{644D270E-B921-42B9-981B-D1B04962A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145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102</xdr:row>
      <xdr:rowOff>0</xdr:rowOff>
    </xdr:from>
    <xdr:ext cx="47625" cy="9525"/>
    <xdr:pic>
      <xdr:nvPicPr>
        <xdr:cNvPr id="26" name="Grafik 25" descr="http://slapshot.ch.sportalsports.com/images/blank.gif">
          <a:extLst>
            <a:ext uri="{FF2B5EF4-FFF2-40B4-BE49-F238E27FC236}">
              <a16:creationId xmlns:a16="http://schemas.microsoft.com/office/drawing/2014/main" id="{C6DE0AE3-D0B9-4BF8-8697-B3903CCA5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679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112</xdr:row>
      <xdr:rowOff>0</xdr:rowOff>
    </xdr:from>
    <xdr:ext cx="47625" cy="9525"/>
    <xdr:pic>
      <xdr:nvPicPr>
        <xdr:cNvPr id="27" name="Grafik 26" descr="http://slapshot.ch.sportalsports.com/images/blank.gif">
          <a:extLst>
            <a:ext uri="{FF2B5EF4-FFF2-40B4-BE49-F238E27FC236}">
              <a16:creationId xmlns:a16="http://schemas.microsoft.com/office/drawing/2014/main" id="{8B4BE534-5F35-45CF-8BDA-DED1A3CF3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870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50</xdr:row>
      <xdr:rowOff>0</xdr:rowOff>
    </xdr:from>
    <xdr:ext cx="47625" cy="9525"/>
    <xdr:pic>
      <xdr:nvPicPr>
        <xdr:cNvPr id="28" name="Grafik 27" descr="http://slapshot.ch.sportalsports.com/images/blank.gif">
          <a:extLst>
            <a:ext uri="{FF2B5EF4-FFF2-40B4-BE49-F238E27FC236}">
              <a16:creationId xmlns:a16="http://schemas.microsoft.com/office/drawing/2014/main" id="{54EC4FC3-97F8-4C9A-89B0-97DC24B4A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2873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81</xdr:row>
      <xdr:rowOff>0</xdr:rowOff>
    </xdr:from>
    <xdr:ext cx="47625" cy="9525"/>
    <xdr:pic>
      <xdr:nvPicPr>
        <xdr:cNvPr id="29" name="Grafik 28" descr="http://slapshot.ch.sportalsports.com/images/blank.gif">
          <a:extLst>
            <a:ext uri="{FF2B5EF4-FFF2-40B4-BE49-F238E27FC236}">
              <a16:creationId xmlns:a16="http://schemas.microsoft.com/office/drawing/2014/main" id="{49911BAF-1898-48BB-906E-72A2E9C1A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078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107</xdr:row>
      <xdr:rowOff>0</xdr:rowOff>
    </xdr:from>
    <xdr:ext cx="47625" cy="9525"/>
    <xdr:pic>
      <xdr:nvPicPr>
        <xdr:cNvPr id="30" name="Grafik 29" descr="http://slapshot.ch.sportalsports.com/images/blank.gif">
          <a:extLst>
            <a:ext uri="{FF2B5EF4-FFF2-40B4-BE49-F238E27FC236}">
              <a16:creationId xmlns:a16="http://schemas.microsoft.com/office/drawing/2014/main" id="{9F61F171-0546-410A-B8B1-2F24E50C8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774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86</xdr:row>
      <xdr:rowOff>0</xdr:rowOff>
    </xdr:from>
    <xdr:ext cx="47625" cy="9525"/>
    <xdr:pic>
      <xdr:nvPicPr>
        <xdr:cNvPr id="31" name="Grafik 30" descr="http://slapshot.ch.sportalsports.com/images/blank.gif">
          <a:extLst>
            <a:ext uri="{FF2B5EF4-FFF2-40B4-BE49-F238E27FC236}">
              <a16:creationId xmlns:a16="http://schemas.microsoft.com/office/drawing/2014/main" id="{508B24C3-DFB8-40A4-94D1-35153063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1740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47625" cy="9525"/>
    <xdr:pic>
      <xdr:nvPicPr>
        <xdr:cNvPr id="32" name="Grafik 31" descr="http://slapshot.ch.sportalsports.com/images/blank.gif">
          <a:extLst>
            <a:ext uri="{FF2B5EF4-FFF2-40B4-BE49-F238E27FC236}">
              <a16:creationId xmlns:a16="http://schemas.microsoft.com/office/drawing/2014/main" id="{D499A9DD-4D4C-476B-B3EB-1A846A837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496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77</xdr:row>
      <xdr:rowOff>0</xdr:rowOff>
    </xdr:from>
    <xdr:ext cx="47625" cy="9525"/>
    <xdr:pic>
      <xdr:nvPicPr>
        <xdr:cNvPr id="33" name="Grafik 32" descr="http://slapshot.ch.sportalsports.com/images/blank.gif">
          <a:extLst>
            <a:ext uri="{FF2B5EF4-FFF2-40B4-BE49-F238E27FC236}">
              <a16:creationId xmlns:a16="http://schemas.microsoft.com/office/drawing/2014/main" id="{40462116-A7BE-4BC7-816A-0964A1DBA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202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47625" cy="9525"/>
    <xdr:pic>
      <xdr:nvPicPr>
        <xdr:cNvPr id="34" name="Grafik 33" descr="http://slapshot.ch.sportalsports.com/images/blank.gif">
          <a:extLst>
            <a:ext uri="{FF2B5EF4-FFF2-40B4-BE49-F238E27FC236}">
              <a16:creationId xmlns:a16="http://schemas.microsoft.com/office/drawing/2014/main" id="{808B5687-F17A-4325-A47A-5F645D364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6135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96</xdr:row>
      <xdr:rowOff>0</xdr:rowOff>
    </xdr:from>
    <xdr:ext cx="47625" cy="9525"/>
    <xdr:pic>
      <xdr:nvPicPr>
        <xdr:cNvPr id="35" name="Grafik 34" descr="http://slapshot.ch.sportalsports.com/images/blank.gif">
          <a:extLst>
            <a:ext uri="{FF2B5EF4-FFF2-40B4-BE49-F238E27FC236}">
              <a16:creationId xmlns:a16="http://schemas.microsoft.com/office/drawing/2014/main" id="{301F7B79-9A3A-4D1B-A899-52F43B5CB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3648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41</xdr:row>
      <xdr:rowOff>0</xdr:rowOff>
    </xdr:from>
    <xdr:ext cx="47625" cy="9525"/>
    <xdr:pic>
      <xdr:nvPicPr>
        <xdr:cNvPr id="36" name="Grafik 35" descr="http://slapshot.ch.sportalsports.com/images/blank.gif">
          <a:extLst>
            <a:ext uri="{FF2B5EF4-FFF2-40B4-BE49-F238E27FC236}">
              <a16:creationId xmlns:a16="http://schemas.microsoft.com/office/drawing/2014/main" id="{2D48C5C0-CDDC-475A-B471-7B4CE3A15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315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44</xdr:row>
      <xdr:rowOff>0</xdr:rowOff>
    </xdr:from>
    <xdr:ext cx="47625" cy="9525"/>
    <xdr:pic>
      <xdr:nvPicPr>
        <xdr:cNvPr id="37" name="Grafik 36" descr="http://slapshot.ch.sportalsports.com/images/blank.gif">
          <a:extLst>
            <a:ext uri="{FF2B5EF4-FFF2-40B4-BE49-F238E27FC236}">
              <a16:creationId xmlns:a16="http://schemas.microsoft.com/office/drawing/2014/main" id="{B76DB637-C97D-49C5-BC9A-C1AD541AE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9729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47625" cy="9525"/>
    <xdr:pic>
      <xdr:nvPicPr>
        <xdr:cNvPr id="38" name="Grafik 37" descr="http://slapshot.ch.sportalsports.com/images/blank.gif">
          <a:extLst>
            <a:ext uri="{FF2B5EF4-FFF2-40B4-BE49-F238E27FC236}">
              <a16:creationId xmlns:a16="http://schemas.microsoft.com/office/drawing/2014/main" id="{6CBFE885-2496-4FDB-B70D-ABA45667D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9625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47625" cy="9525"/>
    <xdr:pic>
      <xdr:nvPicPr>
        <xdr:cNvPr id="39" name="Grafik 38" descr="http://slapshot.ch.sportalsports.com/images/blank.gif">
          <a:extLst>
            <a:ext uri="{FF2B5EF4-FFF2-40B4-BE49-F238E27FC236}">
              <a16:creationId xmlns:a16="http://schemas.microsoft.com/office/drawing/2014/main" id="{62FB69C8-CBD9-4575-A1BC-7DBDE2C36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46018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100</xdr:row>
      <xdr:rowOff>0</xdr:rowOff>
    </xdr:from>
    <xdr:ext cx="47625" cy="9525"/>
    <xdr:pic>
      <xdr:nvPicPr>
        <xdr:cNvPr id="40" name="Grafik 39" descr="http://slapshot.ch.sportalsports.com/images/blank.gif">
          <a:extLst>
            <a:ext uri="{FF2B5EF4-FFF2-40B4-BE49-F238E27FC236}">
              <a16:creationId xmlns:a16="http://schemas.microsoft.com/office/drawing/2014/main" id="{BAC688B0-3097-4495-BD0D-F7B0EF769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2411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47625" cy="9525"/>
    <xdr:pic>
      <xdr:nvPicPr>
        <xdr:cNvPr id="41" name="Grafik 40" descr="http://slapshot.ch.sportalsports.com/images/blank.gif">
          <a:extLst>
            <a:ext uri="{FF2B5EF4-FFF2-40B4-BE49-F238E27FC236}">
              <a16:creationId xmlns:a16="http://schemas.microsoft.com/office/drawing/2014/main" id="{DAD6D782-A371-45D3-A573-B2FBA5D91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153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73</xdr:row>
      <xdr:rowOff>0</xdr:rowOff>
    </xdr:from>
    <xdr:ext cx="47625" cy="9525"/>
    <xdr:pic>
      <xdr:nvPicPr>
        <xdr:cNvPr id="42" name="Grafik 41" descr="http://slapshot.ch.sportalsports.com/images/blank.gif">
          <a:extLst>
            <a:ext uri="{FF2B5EF4-FFF2-40B4-BE49-F238E27FC236}">
              <a16:creationId xmlns:a16="http://schemas.microsoft.com/office/drawing/2014/main" id="{00FB5D4A-03D1-4A8C-BDDB-72AFDF00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326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89</xdr:row>
      <xdr:rowOff>0</xdr:rowOff>
    </xdr:from>
    <xdr:ext cx="47625" cy="9525"/>
    <xdr:pic>
      <xdr:nvPicPr>
        <xdr:cNvPr id="43" name="Grafik 42" descr="http://slapshot.ch.sportalsports.com/images/blank.gif">
          <a:extLst>
            <a:ext uri="{FF2B5EF4-FFF2-40B4-BE49-F238E27FC236}">
              <a16:creationId xmlns:a16="http://schemas.microsoft.com/office/drawing/2014/main" id="{DA627B1A-EE93-4CEC-8AB6-76F67F5CA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831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105</xdr:row>
      <xdr:rowOff>0</xdr:rowOff>
    </xdr:from>
    <xdr:ext cx="47625" cy="9525"/>
    <xdr:pic>
      <xdr:nvPicPr>
        <xdr:cNvPr id="44" name="Grafik 43" descr="http://slapshot.ch.sportalsports.com/images/blank.gif">
          <a:extLst>
            <a:ext uri="{FF2B5EF4-FFF2-40B4-BE49-F238E27FC236}">
              <a16:creationId xmlns:a16="http://schemas.microsoft.com/office/drawing/2014/main" id="{A5811037-043E-4722-BE12-ED7EAAAB6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336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47625" cy="9525"/>
    <xdr:pic>
      <xdr:nvPicPr>
        <xdr:cNvPr id="45" name="Grafik 44" descr="http://slapshot.ch.sportalsports.com/images/blank.gif">
          <a:extLst>
            <a:ext uri="{FF2B5EF4-FFF2-40B4-BE49-F238E27FC236}">
              <a16:creationId xmlns:a16="http://schemas.microsoft.com/office/drawing/2014/main" id="{B94D5566-7512-43A7-971A-5BD35F945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029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47625" cy="9525"/>
    <xdr:pic>
      <xdr:nvPicPr>
        <xdr:cNvPr id="46" name="Grafik 45" descr="http://slapshot.ch.sportalsports.com/images/blank.gif">
          <a:extLst>
            <a:ext uri="{FF2B5EF4-FFF2-40B4-BE49-F238E27FC236}">
              <a16:creationId xmlns:a16="http://schemas.microsoft.com/office/drawing/2014/main" id="{5C3E2F35-0A37-4955-9D51-889A9E42F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8388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98</xdr:row>
      <xdr:rowOff>0</xdr:rowOff>
    </xdr:from>
    <xdr:ext cx="47625" cy="9525"/>
    <xdr:pic>
      <xdr:nvPicPr>
        <xdr:cNvPr id="47" name="Grafik 46" descr="http://slapshot.ch.sportalsports.com/images/blank.gif">
          <a:extLst>
            <a:ext uri="{FF2B5EF4-FFF2-40B4-BE49-F238E27FC236}">
              <a16:creationId xmlns:a16="http://schemas.microsoft.com/office/drawing/2014/main" id="{DA8558AC-6076-4DB0-8BA0-1E27F12A0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8029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47625" cy="9525"/>
    <xdr:pic>
      <xdr:nvPicPr>
        <xdr:cNvPr id="48" name="Grafik 47" descr="http://slapshot.ch.sportalsports.com/images/blank.gif">
          <a:extLst>
            <a:ext uri="{FF2B5EF4-FFF2-40B4-BE49-F238E27FC236}">
              <a16:creationId xmlns:a16="http://schemas.microsoft.com/office/drawing/2014/main" id="{F8448908-B7D4-4188-BAD9-6C3B9E752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6584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108</xdr:row>
      <xdr:rowOff>0</xdr:rowOff>
    </xdr:from>
    <xdr:ext cx="47625" cy="9525"/>
    <xdr:pic>
      <xdr:nvPicPr>
        <xdr:cNvPr id="49" name="Grafik 48" descr="http://slapshot.ch.sportalsports.com/images/blank.gif">
          <a:extLst>
            <a:ext uri="{FF2B5EF4-FFF2-40B4-BE49-F238E27FC236}">
              <a16:creationId xmlns:a16="http://schemas.microsoft.com/office/drawing/2014/main" id="{35639815-8D34-4AE7-ACA9-858B5DFE1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9937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47625" cy="9525"/>
    <xdr:pic>
      <xdr:nvPicPr>
        <xdr:cNvPr id="50" name="Grafik 49" descr="http://slapshot.ch.sportalsports.com/images/blank.gif">
          <a:extLst>
            <a:ext uri="{FF2B5EF4-FFF2-40B4-BE49-F238E27FC236}">
              <a16:creationId xmlns:a16="http://schemas.microsoft.com/office/drawing/2014/main" id="{15BCCB60-0271-4293-89D1-52A8218F9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259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47625" cy="9525"/>
    <xdr:pic>
      <xdr:nvPicPr>
        <xdr:cNvPr id="51" name="Grafik 50" descr="http://slapshot.ch.sportalsports.com/images/blank.gif">
          <a:extLst>
            <a:ext uri="{FF2B5EF4-FFF2-40B4-BE49-F238E27FC236}">
              <a16:creationId xmlns:a16="http://schemas.microsoft.com/office/drawing/2014/main" id="{76E32129-9CB9-4ED3-9F74-EBDBBEBC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0399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113</xdr:row>
      <xdr:rowOff>0</xdr:rowOff>
    </xdr:from>
    <xdr:ext cx="47625" cy="9525"/>
    <xdr:pic>
      <xdr:nvPicPr>
        <xdr:cNvPr id="52" name="Grafik 51" descr="http://slapshot.ch.sportalsports.com/images/blank.gif">
          <a:extLst>
            <a:ext uri="{FF2B5EF4-FFF2-40B4-BE49-F238E27FC236}">
              <a16:creationId xmlns:a16="http://schemas.microsoft.com/office/drawing/2014/main" id="{7A07D666-BDB6-420A-99D5-64C20539A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7089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69</xdr:row>
      <xdr:rowOff>0</xdr:rowOff>
    </xdr:from>
    <xdr:ext cx="47625" cy="9525"/>
    <xdr:pic>
      <xdr:nvPicPr>
        <xdr:cNvPr id="53" name="Grafik 52" descr="http://slapshot.ch.sportalsports.com/images/blank.gif">
          <a:extLst>
            <a:ext uri="{FF2B5EF4-FFF2-40B4-BE49-F238E27FC236}">
              <a16:creationId xmlns:a16="http://schemas.microsoft.com/office/drawing/2014/main" id="{D6B35264-4045-4D10-9590-850A9AEF0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449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90</xdr:row>
      <xdr:rowOff>0</xdr:rowOff>
    </xdr:from>
    <xdr:ext cx="47625" cy="9525"/>
    <xdr:pic>
      <xdr:nvPicPr>
        <xdr:cNvPr id="54" name="Grafik 53" descr="http://slapshot.ch.sportalsports.com/images/blank.gif">
          <a:extLst>
            <a:ext uri="{FF2B5EF4-FFF2-40B4-BE49-F238E27FC236}">
              <a16:creationId xmlns:a16="http://schemas.microsoft.com/office/drawing/2014/main" id="{3526BBEE-920C-454C-B512-474041C61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0503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74</xdr:row>
      <xdr:rowOff>0</xdr:rowOff>
    </xdr:from>
    <xdr:ext cx="47625" cy="9525"/>
    <xdr:pic>
      <xdr:nvPicPr>
        <xdr:cNvPr id="55" name="Grafik 54" descr="http://slapshot.ch.sportalsports.com/images/blank.gif">
          <a:extLst>
            <a:ext uri="{FF2B5EF4-FFF2-40B4-BE49-F238E27FC236}">
              <a16:creationId xmlns:a16="http://schemas.microsoft.com/office/drawing/2014/main" id="{70713B6F-7E27-4E36-9AF5-2F1AF484E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5451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66</xdr:row>
      <xdr:rowOff>0</xdr:rowOff>
    </xdr:from>
    <xdr:ext cx="47625" cy="9525"/>
    <xdr:pic>
      <xdr:nvPicPr>
        <xdr:cNvPr id="56" name="Grafik 55" descr="http://slapshot.ch.sportalsports.com/images/blank.gif">
          <a:extLst>
            <a:ext uri="{FF2B5EF4-FFF2-40B4-BE49-F238E27FC236}">
              <a16:creationId xmlns:a16="http://schemas.microsoft.com/office/drawing/2014/main" id="{92722E56-2579-41C4-A719-336B3E6DC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6792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</xdr:row>
      <xdr:rowOff>0</xdr:rowOff>
    </xdr:from>
    <xdr:ext cx="47625" cy="9525"/>
    <xdr:pic>
      <xdr:nvPicPr>
        <xdr:cNvPr id="57" name="Grafik 56" descr="http://slapshot.ch.sportalsports.com/images/blank.gif">
          <a:extLst>
            <a:ext uri="{FF2B5EF4-FFF2-40B4-BE49-F238E27FC236}">
              <a16:creationId xmlns:a16="http://schemas.microsoft.com/office/drawing/2014/main" id="{08CD15D5-510A-4F9E-B9FF-E29F3B519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743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84</xdr:row>
      <xdr:rowOff>0</xdr:rowOff>
    </xdr:from>
    <xdr:ext cx="47625" cy="9525"/>
    <xdr:pic>
      <xdr:nvPicPr>
        <xdr:cNvPr id="58" name="Grafik 57" descr="http://slapshot.ch.sportalsports.com/images/blank.gif">
          <a:extLst>
            <a:ext uri="{FF2B5EF4-FFF2-40B4-BE49-F238E27FC236}">
              <a16:creationId xmlns:a16="http://schemas.microsoft.com/office/drawing/2014/main" id="{9DDB6B8B-F831-4F2A-8711-B42931CC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7359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46</xdr:row>
      <xdr:rowOff>0</xdr:rowOff>
    </xdr:from>
    <xdr:ext cx="47625" cy="9525"/>
    <xdr:pic>
      <xdr:nvPicPr>
        <xdr:cNvPr id="59" name="Grafik 58" descr="http://slapshot.ch.sportalsports.com/images/blank.gif">
          <a:extLst>
            <a:ext uri="{FF2B5EF4-FFF2-40B4-BE49-F238E27FC236}">
              <a16:creationId xmlns:a16="http://schemas.microsoft.com/office/drawing/2014/main" id="{4D7C4A27-CD8C-4BB0-9DA5-F2E094EC6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24110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68</xdr:row>
      <xdr:rowOff>0</xdr:rowOff>
    </xdr:from>
    <xdr:ext cx="47625" cy="9525"/>
    <xdr:pic>
      <xdr:nvPicPr>
        <xdr:cNvPr id="60" name="Grafik 59" descr="http://slapshot.ch.sportalsports.com/images/blank.gif">
          <a:extLst>
            <a:ext uri="{FF2B5EF4-FFF2-40B4-BE49-F238E27FC236}">
              <a16:creationId xmlns:a16="http://schemas.microsoft.com/office/drawing/2014/main" id="{03A777B2-3DE0-46B8-A5C2-ED5137AEB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2307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</xdr:row>
      <xdr:rowOff>0</xdr:rowOff>
    </xdr:from>
    <xdr:ext cx="47625" cy="9525"/>
    <xdr:pic>
      <xdr:nvPicPr>
        <xdr:cNvPr id="61" name="Grafik 60" descr="http://slapshot.ch.sportalsports.com/images/blank.gif">
          <a:extLst>
            <a:ext uri="{FF2B5EF4-FFF2-40B4-BE49-F238E27FC236}">
              <a16:creationId xmlns:a16="http://schemas.microsoft.com/office/drawing/2014/main" id="{C0E4E847-ED73-4498-A7E9-A1F75CB56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4006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42</xdr:row>
      <xdr:rowOff>0</xdr:rowOff>
    </xdr:from>
    <xdr:ext cx="47625" cy="9525"/>
    <xdr:pic>
      <xdr:nvPicPr>
        <xdr:cNvPr id="62" name="Grafik 61" descr="http://slapshot.ch.sportalsports.com/images/blank.gif">
          <a:extLst>
            <a:ext uri="{FF2B5EF4-FFF2-40B4-BE49-F238E27FC236}">
              <a16:creationId xmlns:a16="http://schemas.microsoft.com/office/drawing/2014/main" id="{6364EC6C-C496-4FAB-86FA-7945C4025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5347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103</xdr:row>
      <xdr:rowOff>0</xdr:rowOff>
    </xdr:from>
    <xdr:ext cx="47625" cy="9525"/>
    <xdr:pic>
      <xdr:nvPicPr>
        <xdr:cNvPr id="63" name="Grafik 62" descr="http://slapshot.ch.sportalsports.com/images/blank.gif">
          <a:extLst>
            <a:ext uri="{FF2B5EF4-FFF2-40B4-BE49-F238E27FC236}">
              <a16:creationId xmlns:a16="http://schemas.microsoft.com/office/drawing/2014/main" id="{650AD396-F056-4552-9E63-A8573F2D0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898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47625" cy="9525"/>
    <xdr:pic>
      <xdr:nvPicPr>
        <xdr:cNvPr id="64" name="Grafik 63" descr="http://slapshot.ch.sportalsports.com/images/blank.gif">
          <a:extLst>
            <a:ext uri="{FF2B5EF4-FFF2-40B4-BE49-F238E27FC236}">
              <a16:creationId xmlns:a16="http://schemas.microsoft.com/office/drawing/2014/main" id="{0A1BF63F-D335-454B-A286-8963AF051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7151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47625" cy="9525"/>
    <xdr:pic>
      <xdr:nvPicPr>
        <xdr:cNvPr id="65" name="Grafik 64" descr="http://slapshot.ch.sportalsports.com/images/blank.gif">
          <a:extLst>
            <a:ext uri="{FF2B5EF4-FFF2-40B4-BE49-F238E27FC236}">
              <a16:creationId xmlns:a16="http://schemas.microsoft.com/office/drawing/2014/main" id="{4B5E0960-A913-47E7-9C61-C9884B5D9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619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36</xdr:row>
      <xdr:rowOff>0</xdr:rowOff>
    </xdr:from>
    <xdr:ext cx="47625" cy="9525"/>
    <xdr:pic>
      <xdr:nvPicPr>
        <xdr:cNvPr id="66" name="Grafik 65" descr="http://slapshot.ch.sportalsports.com/images/blank.gif">
          <a:extLst>
            <a:ext uri="{FF2B5EF4-FFF2-40B4-BE49-F238E27FC236}">
              <a16:creationId xmlns:a16="http://schemas.microsoft.com/office/drawing/2014/main" id="{E7C8AD1B-B9E9-4E49-AAD4-CA937E66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2203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72</xdr:row>
      <xdr:rowOff>0</xdr:rowOff>
    </xdr:from>
    <xdr:ext cx="47625" cy="9525"/>
    <xdr:pic>
      <xdr:nvPicPr>
        <xdr:cNvPr id="67" name="Grafik 66" descr="http://slapshot.ch.sportalsports.com/images/blank.gif">
          <a:extLst>
            <a:ext uri="{FF2B5EF4-FFF2-40B4-BE49-F238E27FC236}">
              <a16:creationId xmlns:a16="http://schemas.microsoft.com/office/drawing/2014/main" id="{41C36E73-A1E9-4F78-A3A3-80942AC1D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107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87</xdr:row>
      <xdr:rowOff>0</xdr:rowOff>
    </xdr:from>
    <xdr:ext cx="47625" cy="9525"/>
    <xdr:pic>
      <xdr:nvPicPr>
        <xdr:cNvPr id="68" name="Grafik 67" descr="http://slapshot.ch.sportalsports.com/images/blank.gif">
          <a:extLst>
            <a:ext uri="{FF2B5EF4-FFF2-40B4-BE49-F238E27FC236}">
              <a16:creationId xmlns:a16="http://schemas.microsoft.com/office/drawing/2014/main" id="{7F05B2AE-1970-48D0-9DB8-4AC08B552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393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47625" cy="9525"/>
    <xdr:pic>
      <xdr:nvPicPr>
        <xdr:cNvPr id="69" name="Grafik 68" descr="http://slapshot.ch.sportalsports.com/images/blank.gif">
          <a:extLst>
            <a:ext uri="{FF2B5EF4-FFF2-40B4-BE49-F238E27FC236}">
              <a16:creationId xmlns:a16="http://schemas.microsoft.com/office/drawing/2014/main" id="{439F9854-A177-4849-B01B-97FE6A1D9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916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97</xdr:row>
      <xdr:rowOff>0</xdr:rowOff>
    </xdr:from>
    <xdr:ext cx="47625" cy="9525"/>
    <xdr:pic>
      <xdr:nvPicPr>
        <xdr:cNvPr id="70" name="Grafik 69" descr="http://slapshot.ch.sportalsports.com/images/blank.gif">
          <a:extLst>
            <a:ext uri="{FF2B5EF4-FFF2-40B4-BE49-F238E27FC236}">
              <a16:creationId xmlns:a16="http://schemas.microsoft.com/office/drawing/2014/main" id="{0DC6E18C-FAB6-44D3-8E7A-5498AEDCB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583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91</xdr:row>
      <xdr:rowOff>0</xdr:rowOff>
    </xdr:from>
    <xdr:ext cx="47625" cy="9525"/>
    <xdr:pic>
      <xdr:nvPicPr>
        <xdr:cNvPr id="71" name="Grafik 70" descr="http://slapshot.ch.sportalsports.com/images/blank.gif">
          <a:extLst>
            <a:ext uri="{FF2B5EF4-FFF2-40B4-BE49-F238E27FC236}">
              <a16:creationId xmlns:a16="http://schemas.microsoft.com/office/drawing/2014/main" id="{3CF00080-B2FA-43DD-B1EF-113538CDD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269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47625" cy="9525"/>
    <xdr:pic>
      <xdr:nvPicPr>
        <xdr:cNvPr id="72" name="Grafik 71" descr="http://slapshot.ch.sportalsports.com/images/blank.gif">
          <a:extLst>
            <a:ext uri="{FF2B5EF4-FFF2-40B4-BE49-F238E27FC236}">
              <a16:creationId xmlns:a16="http://schemas.microsoft.com/office/drawing/2014/main" id="{FE3F2E63-C24F-41B3-A2E8-6AF0EA4FB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686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85</xdr:row>
      <xdr:rowOff>0</xdr:rowOff>
    </xdr:from>
    <xdr:ext cx="47625" cy="9525"/>
    <xdr:pic>
      <xdr:nvPicPr>
        <xdr:cNvPr id="73" name="Grafik 72" descr="http://slapshot.ch.sportalsports.com/images/blank.gif">
          <a:extLst>
            <a:ext uri="{FF2B5EF4-FFF2-40B4-BE49-F238E27FC236}">
              <a16:creationId xmlns:a16="http://schemas.microsoft.com/office/drawing/2014/main" id="{5F94B75D-199B-497E-8D89-0D3D7AE40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955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47625" cy="9525"/>
    <xdr:pic>
      <xdr:nvPicPr>
        <xdr:cNvPr id="74" name="Grafik 73" descr="http://slapshot.ch.sportalsports.com/images/blank.gif">
          <a:extLst>
            <a:ext uri="{FF2B5EF4-FFF2-40B4-BE49-F238E27FC236}">
              <a16:creationId xmlns:a16="http://schemas.microsoft.com/office/drawing/2014/main" id="{36579FDE-5CA4-4219-8144-8563673D0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7255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83</xdr:row>
      <xdr:rowOff>0</xdr:rowOff>
    </xdr:from>
    <xdr:ext cx="47625" cy="9525"/>
    <xdr:pic>
      <xdr:nvPicPr>
        <xdr:cNvPr id="75" name="Grafik 74" descr="http://slapshot.ch.sportalsports.com/images/blank.gif">
          <a:extLst>
            <a:ext uri="{FF2B5EF4-FFF2-40B4-BE49-F238E27FC236}">
              <a16:creationId xmlns:a16="http://schemas.microsoft.com/office/drawing/2014/main" id="{3D9B57D4-A2F5-4DD7-9FB9-15318522A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5168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47625" cy="9525"/>
    <xdr:pic>
      <xdr:nvPicPr>
        <xdr:cNvPr id="76" name="Grafik 75" descr="http://slapshot.ch.sportalsports.com/images/blank.gif">
          <a:extLst>
            <a:ext uri="{FF2B5EF4-FFF2-40B4-BE49-F238E27FC236}">
              <a16:creationId xmlns:a16="http://schemas.microsoft.com/office/drawing/2014/main" id="{0FFAC5CA-A078-46FF-A4AC-8907426C1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810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79</xdr:row>
      <xdr:rowOff>0</xdr:rowOff>
    </xdr:from>
    <xdr:ext cx="47625" cy="9525"/>
    <xdr:pic>
      <xdr:nvPicPr>
        <xdr:cNvPr id="77" name="Grafik 76" descr="http://slapshot.ch.sportalsports.com/images/blank.gif">
          <a:extLst>
            <a:ext uri="{FF2B5EF4-FFF2-40B4-BE49-F238E27FC236}">
              <a16:creationId xmlns:a16="http://schemas.microsoft.com/office/drawing/2014/main" id="{B7F3E66A-1CBB-4314-A758-C831B92BE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640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47625" cy="9525"/>
    <xdr:pic>
      <xdr:nvPicPr>
        <xdr:cNvPr id="78" name="Grafik 77" descr="http://slapshot.ch.sportalsports.com/images/blank.gif">
          <a:extLst>
            <a:ext uri="{FF2B5EF4-FFF2-40B4-BE49-F238E27FC236}">
              <a16:creationId xmlns:a16="http://schemas.microsoft.com/office/drawing/2014/main" id="{00CA4A3F-D5BE-4108-915D-97687B98D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5914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47625" cy="9525"/>
    <xdr:pic>
      <xdr:nvPicPr>
        <xdr:cNvPr id="79" name="Grafik 78" descr="http://slapshot.ch.sportalsports.com/images/blank.gif">
          <a:extLst>
            <a:ext uri="{FF2B5EF4-FFF2-40B4-BE49-F238E27FC236}">
              <a16:creationId xmlns:a16="http://schemas.microsoft.com/office/drawing/2014/main" id="{C1C4BACC-A789-4B55-B49F-D48833209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4677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47625" cy="9525"/>
    <xdr:pic>
      <xdr:nvPicPr>
        <xdr:cNvPr id="80" name="Grafik 79" descr="http://slapshot.ch.sportalsports.com/images/blank.gif">
          <a:extLst>
            <a:ext uri="{FF2B5EF4-FFF2-40B4-BE49-F238E27FC236}">
              <a16:creationId xmlns:a16="http://schemas.microsoft.com/office/drawing/2014/main" id="{4FCC3C4E-CBB4-4716-82C2-04D3AA3C1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124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76</xdr:row>
      <xdr:rowOff>0</xdr:rowOff>
    </xdr:from>
    <xdr:ext cx="47625" cy="9525"/>
    <xdr:pic>
      <xdr:nvPicPr>
        <xdr:cNvPr id="81" name="Grafik 80" descr="http://slapshot.ch.sportalsports.com/images/blank.gif">
          <a:extLst>
            <a:ext uri="{FF2B5EF4-FFF2-40B4-BE49-F238E27FC236}">
              <a16:creationId xmlns:a16="http://schemas.microsoft.com/office/drawing/2014/main" id="{06FE96BC-A199-499F-B918-6725C6944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9833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47625" cy="9525"/>
    <xdr:pic>
      <xdr:nvPicPr>
        <xdr:cNvPr id="82" name="Grafik 81" descr="http://slapshot.ch.sportalsports.com/images/blank.gif">
          <a:extLst>
            <a:ext uri="{FF2B5EF4-FFF2-40B4-BE49-F238E27FC236}">
              <a16:creationId xmlns:a16="http://schemas.microsoft.com/office/drawing/2014/main" id="{85B05572-2C7D-40D3-ADC9-355F2E7E8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9058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45</xdr:row>
      <xdr:rowOff>0</xdr:rowOff>
    </xdr:from>
    <xdr:ext cx="47625" cy="9525"/>
    <xdr:pic>
      <xdr:nvPicPr>
        <xdr:cNvPr id="83" name="Grafik 82" descr="http://slapshot.ch.sportalsports.com/images/blank.gif">
          <a:extLst>
            <a:ext uri="{FF2B5EF4-FFF2-40B4-BE49-F238E27FC236}">
              <a16:creationId xmlns:a16="http://schemas.microsoft.com/office/drawing/2014/main" id="{9A89A6E6-1E79-41A1-A744-E056FB5DC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2192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47625" cy="9525"/>
    <xdr:pic>
      <xdr:nvPicPr>
        <xdr:cNvPr id="84" name="Grafik 83" descr="http://slapshot.ch.sportalsports.com/images/blank.gif">
          <a:extLst>
            <a:ext uri="{FF2B5EF4-FFF2-40B4-BE49-F238E27FC236}">
              <a16:creationId xmlns:a16="http://schemas.microsoft.com/office/drawing/2014/main" id="{67F0E673-3D6E-4709-ABCC-8E2A68F0A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248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94</xdr:row>
      <xdr:rowOff>0</xdr:rowOff>
    </xdr:from>
    <xdr:ext cx="47625" cy="9525"/>
    <xdr:pic>
      <xdr:nvPicPr>
        <xdr:cNvPr id="85" name="Grafik 84" descr="http://slapshot.ch.sportalsports.com/images/blank.gif">
          <a:extLst>
            <a:ext uri="{FF2B5EF4-FFF2-40B4-BE49-F238E27FC236}">
              <a16:creationId xmlns:a16="http://schemas.microsoft.com/office/drawing/2014/main" id="{1869EC2B-22AA-4D96-95C7-D710C33D7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9266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40</xdr:row>
      <xdr:rowOff>0</xdr:rowOff>
    </xdr:from>
    <xdr:ext cx="47625" cy="9525"/>
    <xdr:pic>
      <xdr:nvPicPr>
        <xdr:cNvPr id="86" name="Grafik 85" descr="http://slapshot.ch.sportalsports.com/images/blank.gif">
          <a:extLst>
            <a:ext uri="{FF2B5EF4-FFF2-40B4-BE49-F238E27FC236}">
              <a16:creationId xmlns:a16="http://schemas.microsoft.com/office/drawing/2014/main" id="{7CBFCA00-C0A0-48F7-8C0B-67EF9331E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0966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47625" cy="9525"/>
    <xdr:pic>
      <xdr:nvPicPr>
        <xdr:cNvPr id="87" name="Grafik 86" descr="http://slapshot.ch.sportalsports.com/images/blank.gif">
          <a:extLst>
            <a:ext uri="{FF2B5EF4-FFF2-40B4-BE49-F238E27FC236}">
              <a16:creationId xmlns:a16="http://schemas.microsoft.com/office/drawing/2014/main" id="{571491EC-B42B-48CE-BC2E-3610947AB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4820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47625" cy="9525"/>
    <xdr:pic>
      <xdr:nvPicPr>
        <xdr:cNvPr id="88" name="Grafik 87" descr="http://slapshot.ch.sportalsports.com/images/blank.gif">
          <a:extLst>
            <a:ext uri="{FF2B5EF4-FFF2-40B4-BE49-F238E27FC236}">
              <a16:creationId xmlns:a16="http://schemas.microsoft.com/office/drawing/2014/main" id="{E1CD9343-222D-40E6-9FB4-EAB28DAEC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001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71</xdr:row>
      <xdr:rowOff>0</xdr:rowOff>
    </xdr:from>
    <xdr:ext cx="47625" cy="9525"/>
    <xdr:pic>
      <xdr:nvPicPr>
        <xdr:cNvPr id="89" name="Grafik 88" descr="http://slapshot.ch.sportalsports.com/images/blank.gif">
          <a:extLst>
            <a:ext uri="{FF2B5EF4-FFF2-40B4-BE49-F238E27FC236}">
              <a16:creationId xmlns:a16="http://schemas.microsoft.com/office/drawing/2014/main" id="{500C51DC-C905-4964-A1F6-94A2B4176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887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111</xdr:row>
      <xdr:rowOff>0</xdr:rowOff>
    </xdr:from>
    <xdr:ext cx="47625" cy="9525"/>
    <xdr:pic>
      <xdr:nvPicPr>
        <xdr:cNvPr id="90" name="Grafik 89" descr="http://slapshot.ch.sportalsports.com/images/blank.gif">
          <a:extLst>
            <a:ext uri="{FF2B5EF4-FFF2-40B4-BE49-F238E27FC236}">
              <a16:creationId xmlns:a16="http://schemas.microsoft.com/office/drawing/2014/main" id="{3DDC6311-2A47-4FAC-A675-4449FFF2C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650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47625" cy="9525"/>
    <xdr:pic>
      <xdr:nvPicPr>
        <xdr:cNvPr id="91" name="Grafik 90" descr="http://slapshot.ch.sportalsports.com/images/blank.gif">
          <a:extLst>
            <a:ext uri="{FF2B5EF4-FFF2-40B4-BE49-F238E27FC236}">
              <a16:creationId xmlns:a16="http://schemas.microsoft.com/office/drawing/2014/main" id="{B20A713C-5A3A-41EE-BD49-0A3135EBD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563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88</xdr:row>
      <xdr:rowOff>0</xdr:rowOff>
    </xdr:from>
    <xdr:ext cx="47625" cy="9525"/>
    <xdr:pic>
      <xdr:nvPicPr>
        <xdr:cNvPr id="92" name="Grafik 91" descr="http://slapshot.ch.sportalsports.com/images/blank.gif">
          <a:extLst>
            <a:ext uri="{FF2B5EF4-FFF2-40B4-BE49-F238E27FC236}">
              <a16:creationId xmlns:a16="http://schemas.microsoft.com/office/drawing/2014/main" id="{6BED3D9F-068B-4A69-817F-06BD77AE1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6122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47625" cy="9525"/>
    <xdr:pic>
      <xdr:nvPicPr>
        <xdr:cNvPr id="93" name="Grafik 92" descr="http://slapshot.ch.sportalsports.com/images/blank.gif">
          <a:extLst>
            <a:ext uri="{FF2B5EF4-FFF2-40B4-BE49-F238E27FC236}">
              <a16:creationId xmlns:a16="http://schemas.microsoft.com/office/drawing/2014/main" id="{58946C11-36B4-48C8-AEB0-7DD2E35DC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506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48</xdr:row>
      <xdr:rowOff>0</xdr:rowOff>
    </xdr:from>
    <xdr:ext cx="47625" cy="9525"/>
    <xdr:pic>
      <xdr:nvPicPr>
        <xdr:cNvPr id="94" name="Grafik 93" descr="http://slapshot.ch.sportalsports.com/images/blank.gif">
          <a:extLst>
            <a:ext uri="{FF2B5EF4-FFF2-40B4-BE49-F238E27FC236}">
              <a16:creationId xmlns:a16="http://schemas.microsoft.com/office/drawing/2014/main" id="{E6DADDF6-62CC-4730-8279-5CDF01DE2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28492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47625" cy="9525"/>
    <xdr:pic>
      <xdr:nvPicPr>
        <xdr:cNvPr id="95" name="Grafik 94" descr="http://slapshot.ch.sportalsports.com/images/blank.gif">
          <a:extLst>
            <a:ext uri="{FF2B5EF4-FFF2-40B4-BE49-F238E27FC236}">
              <a16:creationId xmlns:a16="http://schemas.microsoft.com/office/drawing/2014/main" id="{25FAB02D-44BD-45B7-8CE2-A8517699E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057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47625" cy="9525"/>
    <xdr:pic>
      <xdr:nvPicPr>
        <xdr:cNvPr id="96" name="Grafik 95" descr="http://slapshot.ch.sportalsports.com/images/blank.gif">
          <a:extLst>
            <a:ext uri="{FF2B5EF4-FFF2-40B4-BE49-F238E27FC236}">
              <a16:creationId xmlns:a16="http://schemas.microsoft.com/office/drawing/2014/main" id="{6F2C500B-B2C8-4F52-9C13-0AF34C05C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372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67</xdr:row>
      <xdr:rowOff>0</xdr:rowOff>
    </xdr:from>
    <xdr:ext cx="47625" cy="9525"/>
    <xdr:pic>
      <xdr:nvPicPr>
        <xdr:cNvPr id="97" name="Grafik 96" descr="http://slapshot.ch.sportalsports.com/images/blank.gif">
          <a:extLst>
            <a:ext uri="{FF2B5EF4-FFF2-40B4-BE49-F238E27FC236}">
              <a16:creationId xmlns:a16="http://schemas.microsoft.com/office/drawing/2014/main" id="{A7A8165A-23E5-46E9-BA6B-DA566E80C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011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93</xdr:row>
      <xdr:rowOff>0</xdr:rowOff>
    </xdr:from>
    <xdr:ext cx="47625" cy="9525"/>
    <xdr:pic>
      <xdr:nvPicPr>
        <xdr:cNvPr id="98" name="Grafik 97" descr="http://slapshot.ch.sportalsports.com/images/blank.gif">
          <a:extLst>
            <a:ext uri="{FF2B5EF4-FFF2-40B4-BE49-F238E27FC236}">
              <a16:creationId xmlns:a16="http://schemas.microsoft.com/office/drawing/2014/main" id="{0A649C93-867E-4782-A59D-52914001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707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78</xdr:row>
      <xdr:rowOff>0</xdr:rowOff>
    </xdr:from>
    <xdr:ext cx="47625" cy="9525"/>
    <xdr:pic>
      <xdr:nvPicPr>
        <xdr:cNvPr id="99" name="Grafik 98" descr="http://slapshot.ch.sportalsports.com/images/blank.gif">
          <a:extLst>
            <a:ext uri="{FF2B5EF4-FFF2-40B4-BE49-F238E27FC236}">
              <a16:creationId xmlns:a16="http://schemas.microsoft.com/office/drawing/2014/main" id="{413463FD-1C38-490E-96BD-58991DB28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4214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99</xdr:row>
      <xdr:rowOff>0</xdr:rowOff>
    </xdr:from>
    <xdr:ext cx="47625" cy="9525"/>
    <xdr:pic>
      <xdr:nvPicPr>
        <xdr:cNvPr id="100" name="Grafik 99" descr="http://slapshot.ch.sportalsports.com/images/blank.gif">
          <a:extLst>
            <a:ext uri="{FF2B5EF4-FFF2-40B4-BE49-F238E27FC236}">
              <a16:creationId xmlns:a16="http://schemas.microsoft.com/office/drawing/2014/main" id="{5A6FD9B2-63AA-4A25-A3B7-861A8625E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022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47625" cy="9525"/>
    <xdr:pic>
      <xdr:nvPicPr>
        <xdr:cNvPr id="101" name="Grafik 100" descr="http://slapshot.ch.sportalsports.com/images/blank.gif">
          <a:extLst>
            <a:ext uri="{FF2B5EF4-FFF2-40B4-BE49-F238E27FC236}">
              <a16:creationId xmlns:a16="http://schemas.microsoft.com/office/drawing/2014/main" id="{F69E58A1-7477-4D98-9A00-BA100FC8A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2769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47625" cy="9525"/>
    <xdr:pic>
      <xdr:nvPicPr>
        <xdr:cNvPr id="102" name="Grafik 101" descr="http://slapshot.ch.sportalsports.com/images/blank.gif">
          <a:extLst>
            <a:ext uri="{FF2B5EF4-FFF2-40B4-BE49-F238E27FC236}">
              <a16:creationId xmlns:a16="http://schemas.microsoft.com/office/drawing/2014/main" id="{E251E6F7-7A1D-4F6E-97CB-95E15BA7B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697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106</xdr:row>
      <xdr:rowOff>0</xdr:rowOff>
    </xdr:from>
    <xdr:ext cx="47625" cy="9525"/>
    <xdr:pic>
      <xdr:nvPicPr>
        <xdr:cNvPr id="103" name="Grafik 102" descr="http://slapshot.ch.sportalsports.com/images/blank.gif">
          <a:extLst>
            <a:ext uri="{FF2B5EF4-FFF2-40B4-BE49-F238E27FC236}">
              <a16:creationId xmlns:a16="http://schemas.microsoft.com/office/drawing/2014/main" id="{A1CC1403-CB8F-4634-BFC5-1C4EA1AF0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555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47625" cy="9525"/>
    <xdr:pic>
      <xdr:nvPicPr>
        <xdr:cNvPr id="104" name="Grafik 103" descr="http://slapshot.ch.sportalsports.com/images/blank.gif">
          <a:extLst>
            <a:ext uri="{FF2B5EF4-FFF2-40B4-BE49-F238E27FC236}">
              <a16:creationId xmlns:a16="http://schemas.microsoft.com/office/drawing/2014/main" id="{C0759A93-46F3-4402-B641-D5E7F2479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344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47625" cy="9525"/>
    <xdr:pic>
      <xdr:nvPicPr>
        <xdr:cNvPr id="105" name="Grafik 104" descr="http://slapshot.ch.sportalsports.com/images/blank.gif">
          <a:extLst>
            <a:ext uri="{FF2B5EF4-FFF2-40B4-BE49-F238E27FC236}">
              <a16:creationId xmlns:a16="http://schemas.microsoft.com/office/drawing/2014/main" id="{6EE6E73D-A138-44D0-AFBC-9DC5BB09D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6573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80</xdr:row>
      <xdr:rowOff>0</xdr:rowOff>
    </xdr:from>
    <xdr:ext cx="47625" cy="9525"/>
    <xdr:pic>
      <xdr:nvPicPr>
        <xdr:cNvPr id="106" name="Grafik 105" descr="http://slapshot.ch.sportalsports.com/images/blank.gif">
          <a:extLst>
            <a:ext uri="{FF2B5EF4-FFF2-40B4-BE49-F238E27FC236}">
              <a16:creationId xmlns:a16="http://schemas.microsoft.com/office/drawing/2014/main" id="{BBD52CC7-D5A4-4C5A-BF5C-1CD664506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8596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47625" cy="9525"/>
    <xdr:pic>
      <xdr:nvPicPr>
        <xdr:cNvPr id="107" name="Grafik 106" descr="http://slapshot.ch.sportalsports.com/images/blank.gif">
          <a:extLst>
            <a:ext uri="{FF2B5EF4-FFF2-40B4-BE49-F238E27FC236}">
              <a16:creationId xmlns:a16="http://schemas.microsoft.com/office/drawing/2014/main" id="{BDD7BC70-76AE-4C06-B6AE-19E205A8E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944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47625" cy="9525"/>
    <xdr:pic>
      <xdr:nvPicPr>
        <xdr:cNvPr id="108" name="Grafik 107" descr="http://slapshot.ch.sportalsports.com/images/blank.gif">
          <a:extLst>
            <a:ext uri="{FF2B5EF4-FFF2-40B4-BE49-F238E27FC236}">
              <a16:creationId xmlns:a16="http://schemas.microsoft.com/office/drawing/2014/main" id="{E89C4A3C-8981-4BC1-AFE6-6079962F8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439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104</xdr:row>
      <xdr:rowOff>0</xdr:rowOff>
    </xdr:from>
    <xdr:ext cx="47625" cy="9525"/>
    <xdr:pic>
      <xdr:nvPicPr>
        <xdr:cNvPr id="109" name="Grafik 108" descr="http://slapshot.ch.sportalsports.com/images/blank.gif">
          <a:extLst>
            <a:ext uri="{FF2B5EF4-FFF2-40B4-BE49-F238E27FC236}">
              <a16:creationId xmlns:a16="http://schemas.microsoft.com/office/drawing/2014/main" id="{242E0D41-ED41-4A10-92BB-F2C8C532E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1174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109</xdr:row>
      <xdr:rowOff>0</xdr:rowOff>
    </xdr:from>
    <xdr:ext cx="47625" cy="9525"/>
    <xdr:pic>
      <xdr:nvPicPr>
        <xdr:cNvPr id="110" name="Grafik 109" descr="http://slapshot.ch.sportalsports.com/images/blank.gif">
          <a:extLst>
            <a:ext uri="{FF2B5EF4-FFF2-40B4-BE49-F238E27FC236}">
              <a16:creationId xmlns:a16="http://schemas.microsoft.com/office/drawing/2014/main" id="{89F70CAD-B589-4BE5-A8FB-564168F9A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212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47625" cy="9525"/>
    <xdr:pic>
      <xdr:nvPicPr>
        <xdr:cNvPr id="111" name="Grafik 110" descr="http://slapshot.ch.sportalsports.com/images/blank.gif">
          <a:extLst>
            <a:ext uri="{FF2B5EF4-FFF2-40B4-BE49-F238E27FC236}">
              <a16:creationId xmlns:a16="http://schemas.microsoft.com/office/drawing/2014/main" id="{65448138-2215-4193-A2C7-ECD7863B0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41636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110</xdr:row>
      <xdr:rowOff>0</xdr:rowOff>
    </xdr:from>
    <xdr:ext cx="47625" cy="9525"/>
    <xdr:pic>
      <xdr:nvPicPr>
        <xdr:cNvPr id="112" name="Grafik 111" descr="http://slapshot.ch.sportalsports.com/images/blank.gif">
          <a:extLst>
            <a:ext uri="{FF2B5EF4-FFF2-40B4-BE49-F238E27FC236}">
              <a16:creationId xmlns:a16="http://schemas.microsoft.com/office/drawing/2014/main" id="{CA2C3B4B-8B58-452E-80F2-7F5E79A65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4318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101</xdr:row>
      <xdr:rowOff>0</xdr:rowOff>
    </xdr:from>
    <xdr:ext cx="47625" cy="9525"/>
    <xdr:pic>
      <xdr:nvPicPr>
        <xdr:cNvPr id="113" name="Grafik 112" descr="http://slapshot.ch.sportalsports.com/images/blank.gif">
          <a:extLst>
            <a:ext uri="{FF2B5EF4-FFF2-40B4-BE49-F238E27FC236}">
              <a16:creationId xmlns:a16="http://schemas.microsoft.com/office/drawing/2014/main" id="{C62554A2-0D13-4D21-BF13-8603E5BA7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460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47625" cy="9525"/>
    <xdr:pic>
      <xdr:nvPicPr>
        <xdr:cNvPr id="114" name="Grafik 113" descr="http://slapshot.ch.sportalsports.com/images/blank.gif">
          <a:extLst>
            <a:ext uri="{FF2B5EF4-FFF2-40B4-BE49-F238E27FC236}">
              <a16:creationId xmlns:a16="http://schemas.microsoft.com/office/drawing/2014/main" id="{E1DB8A20-8854-4E99-89CA-EDBCB0F27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7821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95</xdr:row>
      <xdr:rowOff>0</xdr:rowOff>
    </xdr:from>
    <xdr:ext cx="47625" cy="9525"/>
    <xdr:pic>
      <xdr:nvPicPr>
        <xdr:cNvPr id="115" name="Grafik 114" descr="http://slapshot.ch.sportalsports.com/images/blank.gif">
          <a:extLst>
            <a:ext uri="{FF2B5EF4-FFF2-40B4-BE49-F238E27FC236}">
              <a16:creationId xmlns:a16="http://schemas.microsoft.com/office/drawing/2014/main" id="{B6C305D8-C60F-4237-A961-3073CD0D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145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102</xdr:row>
      <xdr:rowOff>0</xdr:rowOff>
    </xdr:from>
    <xdr:ext cx="47625" cy="9525"/>
    <xdr:pic>
      <xdr:nvPicPr>
        <xdr:cNvPr id="116" name="Grafik 115" descr="http://slapshot.ch.sportalsports.com/images/blank.gif">
          <a:extLst>
            <a:ext uri="{FF2B5EF4-FFF2-40B4-BE49-F238E27FC236}">
              <a16:creationId xmlns:a16="http://schemas.microsoft.com/office/drawing/2014/main" id="{2FDADDE4-0086-4FB7-A52B-4356E3E06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679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112</xdr:row>
      <xdr:rowOff>0</xdr:rowOff>
    </xdr:from>
    <xdr:ext cx="47625" cy="9525"/>
    <xdr:pic>
      <xdr:nvPicPr>
        <xdr:cNvPr id="117" name="Grafik 116" descr="http://slapshot.ch.sportalsports.com/images/blank.gif">
          <a:extLst>
            <a:ext uri="{FF2B5EF4-FFF2-40B4-BE49-F238E27FC236}">
              <a16:creationId xmlns:a16="http://schemas.microsoft.com/office/drawing/2014/main" id="{31B6D498-1578-4897-8D01-002CFE263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870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50</xdr:row>
      <xdr:rowOff>0</xdr:rowOff>
    </xdr:from>
    <xdr:ext cx="47625" cy="9525"/>
    <xdr:pic>
      <xdr:nvPicPr>
        <xdr:cNvPr id="118" name="Grafik 117" descr="http://slapshot.ch.sportalsports.com/images/blank.gif">
          <a:extLst>
            <a:ext uri="{FF2B5EF4-FFF2-40B4-BE49-F238E27FC236}">
              <a16:creationId xmlns:a16="http://schemas.microsoft.com/office/drawing/2014/main" id="{7734904A-7B7B-4E14-8161-17ECFCCAF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2873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81</xdr:row>
      <xdr:rowOff>0</xdr:rowOff>
    </xdr:from>
    <xdr:ext cx="47625" cy="9525"/>
    <xdr:pic>
      <xdr:nvPicPr>
        <xdr:cNvPr id="119" name="Grafik 118" descr="http://slapshot.ch.sportalsports.com/images/blank.gif">
          <a:extLst>
            <a:ext uri="{FF2B5EF4-FFF2-40B4-BE49-F238E27FC236}">
              <a16:creationId xmlns:a16="http://schemas.microsoft.com/office/drawing/2014/main" id="{721DB6BB-06C4-4BB4-9791-612046FB7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078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107</xdr:row>
      <xdr:rowOff>0</xdr:rowOff>
    </xdr:from>
    <xdr:ext cx="47625" cy="9525"/>
    <xdr:pic>
      <xdr:nvPicPr>
        <xdr:cNvPr id="120" name="Grafik 119" descr="http://slapshot.ch.sportalsports.com/images/blank.gif">
          <a:extLst>
            <a:ext uri="{FF2B5EF4-FFF2-40B4-BE49-F238E27FC236}">
              <a16:creationId xmlns:a16="http://schemas.microsoft.com/office/drawing/2014/main" id="{1303E8F3-3192-42F7-90F3-107BCF686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774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86</xdr:row>
      <xdr:rowOff>0</xdr:rowOff>
    </xdr:from>
    <xdr:ext cx="47625" cy="9525"/>
    <xdr:pic>
      <xdr:nvPicPr>
        <xdr:cNvPr id="121" name="Grafik 120" descr="http://slapshot.ch.sportalsports.com/images/blank.gif">
          <a:extLst>
            <a:ext uri="{FF2B5EF4-FFF2-40B4-BE49-F238E27FC236}">
              <a16:creationId xmlns:a16="http://schemas.microsoft.com/office/drawing/2014/main" id="{40B2ED77-186D-4295-B51D-B8A375B27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1740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47625" cy="9525"/>
    <xdr:pic>
      <xdr:nvPicPr>
        <xdr:cNvPr id="122" name="Grafik 121" descr="http://slapshot.ch.sportalsports.com/images/blank.gif">
          <a:extLst>
            <a:ext uri="{FF2B5EF4-FFF2-40B4-BE49-F238E27FC236}">
              <a16:creationId xmlns:a16="http://schemas.microsoft.com/office/drawing/2014/main" id="{9A784CD2-E60A-47E9-B018-7B6FC0C1B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496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77</xdr:row>
      <xdr:rowOff>0</xdr:rowOff>
    </xdr:from>
    <xdr:ext cx="47625" cy="9525"/>
    <xdr:pic>
      <xdr:nvPicPr>
        <xdr:cNvPr id="123" name="Grafik 122" descr="http://slapshot.ch.sportalsports.com/images/blank.gif">
          <a:extLst>
            <a:ext uri="{FF2B5EF4-FFF2-40B4-BE49-F238E27FC236}">
              <a16:creationId xmlns:a16="http://schemas.microsoft.com/office/drawing/2014/main" id="{FEF3CF63-F4AF-4B73-9C9B-9E90F02FB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202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47625" cy="9525"/>
    <xdr:pic>
      <xdr:nvPicPr>
        <xdr:cNvPr id="124" name="Grafik 123" descr="http://slapshot.ch.sportalsports.com/images/blank.gif">
          <a:extLst>
            <a:ext uri="{FF2B5EF4-FFF2-40B4-BE49-F238E27FC236}">
              <a16:creationId xmlns:a16="http://schemas.microsoft.com/office/drawing/2014/main" id="{0AF214DF-D5F8-46C1-8172-7DFCBB519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6135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96</xdr:row>
      <xdr:rowOff>0</xdr:rowOff>
    </xdr:from>
    <xdr:ext cx="47625" cy="9525"/>
    <xdr:pic>
      <xdr:nvPicPr>
        <xdr:cNvPr id="125" name="Grafik 124" descr="http://slapshot.ch.sportalsports.com/images/blank.gif">
          <a:extLst>
            <a:ext uri="{FF2B5EF4-FFF2-40B4-BE49-F238E27FC236}">
              <a16:creationId xmlns:a16="http://schemas.microsoft.com/office/drawing/2014/main" id="{02E88575-7154-4019-877C-C66BADDDA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3648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41</xdr:row>
      <xdr:rowOff>0</xdr:rowOff>
    </xdr:from>
    <xdr:ext cx="47625" cy="9525"/>
    <xdr:pic>
      <xdr:nvPicPr>
        <xdr:cNvPr id="126" name="Grafik 125" descr="http://slapshot.ch.sportalsports.com/images/blank.gif">
          <a:extLst>
            <a:ext uri="{FF2B5EF4-FFF2-40B4-BE49-F238E27FC236}">
              <a16:creationId xmlns:a16="http://schemas.microsoft.com/office/drawing/2014/main" id="{D2B7B337-6D5C-4D52-AC6C-E9F0429E1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315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44</xdr:row>
      <xdr:rowOff>0</xdr:rowOff>
    </xdr:from>
    <xdr:ext cx="47625" cy="9525"/>
    <xdr:pic>
      <xdr:nvPicPr>
        <xdr:cNvPr id="127" name="Grafik 126" descr="http://slapshot.ch.sportalsports.com/images/blank.gif">
          <a:extLst>
            <a:ext uri="{FF2B5EF4-FFF2-40B4-BE49-F238E27FC236}">
              <a16:creationId xmlns:a16="http://schemas.microsoft.com/office/drawing/2014/main" id="{AE22AC7D-E1C8-4133-A084-2251B626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9729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47625" cy="9525"/>
    <xdr:pic>
      <xdr:nvPicPr>
        <xdr:cNvPr id="128" name="Grafik 127" descr="http://slapshot.ch.sportalsports.com/images/blank.gif">
          <a:extLst>
            <a:ext uri="{FF2B5EF4-FFF2-40B4-BE49-F238E27FC236}">
              <a16:creationId xmlns:a16="http://schemas.microsoft.com/office/drawing/2014/main" id="{70D4A2AC-2DE2-4420-9877-9953A4D9A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9625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47625" cy="9525"/>
    <xdr:pic>
      <xdr:nvPicPr>
        <xdr:cNvPr id="129" name="Grafik 128" descr="http://slapshot.ch.sportalsports.com/images/blank.gif">
          <a:extLst>
            <a:ext uri="{FF2B5EF4-FFF2-40B4-BE49-F238E27FC236}">
              <a16:creationId xmlns:a16="http://schemas.microsoft.com/office/drawing/2014/main" id="{BE163365-883A-4577-A787-F6E243C3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46018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100</xdr:row>
      <xdr:rowOff>0</xdr:rowOff>
    </xdr:from>
    <xdr:ext cx="47625" cy="9525"/>
    <xdr:pic>
      <xdr:nvPicPr>
        <xdr:cNvPr id="130" name="Grafik 129" descr="http://slapshot.ch.sportalsports.com/images/blank.gif">
          <a:extLst>
            <a:ext uri="{FF2B5EF4-FFF2-40B4-BE49-F238E27FC236}">
              <a16:creationId xmlns:a16="http://schemas.microsoft.com/office/drawing/2014/main" id="{1705C6A1-DFF7-4FC1-B09A-3B023A5C1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2411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47625" cy="9525"/>
    <xdr:pic>
      <xdr:nvPicPr>
        <xdr:cNvPr id="131" name="Grafik 130" descr="http://slapshot.ch.sportalsports.com/images/blank.gif">
          <a:extLst>
            <a:ext uri="{FF2B5EF4-FFF2-40B4-BE49-F238E27FC236}">
              <a16:creationId xmlns:a16="http://schemas.microsoft.com/office/drawing/2014/main" id="{1ECA2347-21B5-43EE-9459-FD944E96D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153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73</xdr:row>
      <xdr:rowOff>0</xdr:rowOff>
    </xdr:from>
    <xdr:ext cx="47625" cy="9525"/>
    <xdr:pic>
      <xdr:nvPicPr>
        <xdr:cNvPr id="132" name="Grafik 131" descr="http://slapshot.ch.sportalsports.com/images/blank.gif">
          <a:extLst>
            <a:ext uri="{FF2B5EF4-FFF2-40B4-BE49-F238E27FC236}">
              <a16:creationId xmlns:a16="http://schemas.microsoft.com/office/drawing/2014/main" id="{B037BE8E-11DE-4460-BA07-D1261443B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326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89</xdr:row>
      <xdr:rowOff>0</xdr:rowOff>
    </xdr:from>
    <xdr:ext cx="47625" cy="9525"/>
    <xdr:pic>
      <xdr:nvPicPr>
        <xdr:cNvPr id="133" name="Grafik 132" descr="http://slapshot.ch.sportalsports.com/images/blank.gif">
          <a:extLst>
            <a:ext uri="{FF2B5EF4-FFF2-40B4-BE49-F238E27FC236}">
              <a16:creationId xmlns:a16="http://schemas.microsoft.com/office/drawing/2014/main" id="{60607BF5-66FE-4C1E-B026-055CE3D2B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831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105</xdr:row>
      <xdr:rowOff>0</xdr:rowOff>
    </xdr:from>
    <xdr:ext cx="47625" cy="9525"/>
    <xdr:pic>
      <xdr:nvPicPr>
        <xdr:cNvPr id="134" name="Grafik 133" descr="http://slapshot.ch.sportalsports.com/images/blank.gif">
          <a:extLst>
            <a:ext uri="{FF2B5EF4-FFF2-40B4-BE49-F238E27FC236}">
              <a16:creationId xmlns:a16="http://schemas.microsoft.com/office/drawing/2014/main" id="{96E9C43B-4A68-4D44-A814-D89F1A248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336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47625" cy="9525"/>
    <xdr:pic>
      <xdr:nvPicPr>
        <xdr:cNvPr id="135" name="Grafik 134" descr="http://slapshot.ch.sportalsports.com/images/blank.gif">
          <a:extLst>
            <a:ext uri="{FF2B5EF4-FFF2-40B4-BE49-F238E27FC236}">
              <a16:creationId xmlns:a16="http://schemas.microsoft.com/office/drawing/2014/main" id="{E64457D3-D0D2-4FF0-BA55-DA94B5F1D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029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47625" cy="9525"/>
    <xdr:pic>
      <xdr:nvPicPr>
        <xdr:cNvPr id="136" name="Grafik 135" descr="http://slapshot.ch.sportalsports.com/images/blank.gif">
          <a:extLst>
            <a:ext uri="{FF2B5EF4-FFF2-40B4-BE49-F238E27FC236}">
              <a16:creationId xmlns:a16="http://schemas.microsoft.com/office/drawing/2014/main" id="{04598952-35A9-4E56-8A37-ECCC38650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8388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98</xdr:row>
      <xdr:rowOff>0</xdr:rowOff>
    </xdr:from>
    <xdr:ext cx="47625" cy="9525"/>
    <xdr:pic>
      <xdr:nvPicPr>
        <xdr:cNvPr id="137" name="Grafik 136" descr="http://slapshot.ch.sportalsports.com/images/blank.gif">
          <a:extLst>
            <a:ext uri="{FF2B5EF4-FFF2-40B4-BE49-F238E27FC236}">
              <a16:creationId xmlns:a16="http://schemas.microsoft.com/office/drawing/2014/main" id="{AE9927FE-8054-4F98-ABF9-DFBDCC0F3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8029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47625" cy="9525"/>
    <xdr:pic>
      <xdr:nvPicPr>
        <xdr:cNvPr id="138" name="Grafik 137" descr="http://slapshot.ch.sportalsports.com/images/blank.gif">
          <a:extLst>
            <a:ext uri="{FF2B5EF4-FFF2-40B4-BE49-F238E27FC236}">
              <a16:creationId xmlns:a16="http://schemas.microsoft.com/office/drawing/2014/main" id="{435586FF-A7C8-479E-BE36-38EEFC84D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6584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108</xdr:row>
      <xdr:rowOff>0</xdr:rowOff>
    </xdr:from>
    <xdr:ext cx="47625" cy="9525"/>
    <xdr:pic>
      <xdr:nvPicPr>
        <xdr:cNvPr id="139" name="Grafik 138" descr="http://slapshot.ch.sportalsports.com/images/blank.gif">
          <a:extLst>
            <a:ext uri="{FF2B5EF4-FFF2-40B4-BE49-F238E27FC236}">
              <a16:creationId xmlns:a16="http://schemas.microsoft.com/office/drawing/2014/main" id="{3BA1D6F3-66E6-4792-9D67-D7AD10BD2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59937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47625" cy="9525"/>
    <xdr:pic>
      <xdr:nvPicPr>
        <xdr:cNvPr id="140" name="Grafik 139" descr="http://slapshot.ch.sportalsports.com/images/blank.gif">
          <a:extLst>
            <a:ext uri="{FF2B5EF4-FFF2-40B4-BE49-F238E27FC236}">
              <a16:creationId xmlns:a16="http://schemas.microsoft.com/office/drawing/2014/main" id="{9D815236-677F-45D9-A42B-A8BEA30D0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2590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47625" cy="9525"/>
    <xdr:pic>
      <xdr:nvPicPr>
        <xdr:cNvPr id="141" name="Grafik 140" descr="http://slapshot.ch.sportalsports.com/images/blank.gif">
          <a:extLst>
            <a:ext uri="{FF2B5EF4-FFF2-40B4-BE49-F238E27FC236}">
              <a16:creationId xmlns:a16="http://schemas.microsoft.com/office/drawing/2014/main" id="{F54B5A25-A53A-4128-A7C9-0E68A1D0F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0399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113</xdr:row>
      <xdr:rowOff>0</xdr:rowOff>
    </xdr:from>
    <xdr:ext cx="47625" cy="9525"/>
    <xdr:pic>
      <xdr:nvPicPr>
        <xdr:cNvPr id="142" name="Grafik 141" descr="http://slapshot.ch.sportalsports.com/images/blank.gif">
          <a:extLst>
            <a:ext uri="{FF2B5EF4-FFF2-40B4-BE49-F238E27FC236}">
              <a16:creationId xmlns:a16="http://schemas.microsoft.com/office/drawing/2014/main" id="{119CF7FF-0FD8-4ACF-A72B-0553E4F95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7089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69</xdr:row>
      <xdr:rowOff>0</xdr:rowOff>
    </xdr:from>
    <xdr:ext cx="47625" cy="9525"/>
    <xdr:pic>
      <xdr:nvPicPr>
        <xdr:cNvPr id="143" name="Grafik 142" descr="http://slapshot.ch.sportalsports.com/images/blank.gif">
          <a:extLst>
            <a:ext uri="{FF2B5EF4-FFF2-40B4-BE49-F238E27FC236}">
              <a16:creationId xmlns:a16="http://schemas.microsoft.com/office/drawing/2014/main" id="{0EBBAF1D-22C3-47B3-B129-CEAD058E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449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90</xdr:row>
      <xdr:rowOff>0</xdr:rowOff>
    </xdr:from>
    <xdr:ext cx="47625" cy="9525"/>
    <xdr:pic>
      <xdr:nvPicPr>
        <xdr:cNvPr id="144" name="Grafik 143" descr="http://slapshot.ch.sportalsports.com/images/blank.gif">
          <a:extLst>
            <a:ext uri="{FF2B5EF4-FFF2-40B4-BE49-F238E27FC236}">
              <a16:creationId xmlns:a16="http://schemas.microsoft.com/office/drawing/2014/main" id="{301B27E5-C524-494E-A748-34BAC3D49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0503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74</xdr:row>
      <xdr:rowOff>0</xdr:rowOff>
    </xdr:from>
    <xdr:ext cx="47625" cy="9525"/>
    <xdr:pic>
      <xdr:nvPicPr>
        <xdr:cNvPr id="145" name="Grafik 144" descr="http://slapshot.ch.sportalsports.com/images/blank.gif">
          <a:extLst>
            <a:ext uri="{FF2B5EF4-FFF2-40B4-BE49-F238E27FC236}">
              <a16:creationId xmlns:a16="http://schemas.microsoft.com/office/drawing/2014/main" id="{0F972EBB-E690-48B6-A280-55F729AAD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5451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66</xdr:row>
      <xdr:rowOff>0</xdr:rowOff>
    </xdr:from>
    <xdr:ext cx="47625" cy="9525"/>
    <xdr:pic>
      <xdr:nvPicPr>
        <xdr:cNvPr id="146" name="Grafik 145" descr="http://slapshot.ch.sportalsports.com/images/blank.gif">
          <a:extLst>
            <a:ext uri="{FF2B5EF4-FFF2-40B4-BE49-F238E27FC236}">
              <a16:creationId xmlns:a16="http://schemas.microsoft.com/office/drawing/2014/main" id="{EFCD0612-B288-42FF-885A-1B5EFC417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67925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</xdr:row>
      <xdr:rowOff>0</xdr:rowOff>
    </xdr:from>
    <xdr:ext cx="47625" cy="9525"/>
    <xdr:pic>
      <xdr:nvPicPr>
        <xdr:cNvPr id="147" name="Grafik 146" descr="http://slapshot.ch.sportalsports.com/images/blank.gif">
          <a:extLst>
            <a:ext uri="{FF2B5EF4-FFF2-40B4-BE49-F238E27FC236}">
              <a16:creationId xmlns:a16="http://schemas.microsoft.com/office/drawing/2014/main" id="{3F28A697-D2BE-45EE-9D3B-782BF7F18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4743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84</xdr:row>
      <xdr:rowOff>0</xdr:rowOff>
    </xdr:from>
    <xdr:ext cx="47625" cy="9525"/>
    <xdr:pic>
      <xdr:nvPicPr>
        <xdr:cNvPr id="148" name="Grafik 147" descr="http://slapshot.ch.sportalsports.com/images/blank.gif">
          <a:extLst>
            <a:ext uri="{FF2B5EF4-FFF2-40B4-BE49-F238E27FC236}">
              <a16:creationId xmlns:a16="http://schemas.microsoft.com/office/drawing/2014/main" id="{B900251D-9A67-4A6C-8651-208A88211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7359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46</xdr:row>
      <xdr:rowOff>0</xdr:rowOff>
    </xdr:from>
    <xdr:ext cx="47625" cy="9525"/>
    <xdr:pic>
      <xdr:nvPicPr>
        <xdr:cNvPr id="149" name="Grafik 148" descr="http://slapshot.ch.sportalsports.com/images/blank.gif">
          <a:extLst>
            <a:ext uri="{FF2B5EF4-FFF2-40B4-BE49-F238E27FC236}">
              <a16:creationId xmlns:a16="http://schemas.microsoft.com/office/drawing/2014/main" id="{AE9A4367-D25C-4D5D-88EE-8EAFC18CA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24110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68</xdr:row>
      <xdr:rowOff>0</xdr:rowOff>
    </xdr:from>
    <xdr:ext cx="47625" cy="9525"/>
    <xdr:pic>
      <xdr:nvPicPr>
        <xdr:cNvPr id="150" name="Grafik 149" descr="http://slapshot.ch.sportalsports.com/images/blank.gif">
          <a:extLst>
            <a:ext uri="{FF2B5EF4-FFF2-40B4-BE49-F238E27FC236}">
              <a16:creationId xmlns:a16="http://schemas.microsoft.com/office/drawing/2014/main" id="{CCCAB2F8-C718-4948-BFEF-109F2E353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2307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</xdr:row>
      <xdr:rowOff>0</xdr:rowOff>
    </xdr:from>
    <xdr:ext cx="47625" cy="9525"/>
    <xdr:pic>
      <xdr:nvPicPr>
        <xdr:cNvPr id="151" name="Grafik 150" descr="http://slapshot.ch.sportalsports.com/images/blank.gif">
          <a:extLst>
            <a:ext uri="{FF2B5EF4-FFF2-40B4-BE49-F238E27FC236}">
              <a16:creationId xmlns:a16="http://schemas.microsoft.com/office/drawing/2014/main" id="{42667309-5C2C-4EF3-9C4D-59844AD2A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4006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42</xdr:row>
      <xdr:rowOff>0</xdr:rowOff>
    </xdr:from>
    <xdr:ext cx="47625" cy="9525"/>
    <xdr:pic>
      <xdr:nvPicPr>
        <xdr:cNvPr id="152" name="Grafik 151" descr="http://slapshot.ch.sportalsports.com/images/blank.gif">
          <a:extLst>
            <a:ext uri="{FF2B5EF4-FFF2-40B4-BE49-F238E27FC236}">
              <a16:creationId xmlns:a16="http://schemas.microsoft.com/office/drawing/2014/main" id="{A7598830-D0E7-409C-98A2-C11C373FD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5347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103</xdr:row>
      <xdr:rowOff>0</xdr:rowOff>
    </xdr:from>
    <xdr:ext cx="47625" cy="9525"/>
    <xdr:pic>
      <xdr:nvPicPr>
        <xdr:cNvPr id="153" name="Grafik 152" descr="http://slapshot.ch.sportalsports.com/images/blank.gif">
          <a:extLst>
            <a:ext uri="{FF2B5EF4-FFF2-40B4-BE49-F238E27FC236}">
              <a16:creationId xmlns:a16="http://schemas.microsoft.com/office/drawing/2014/main" id="{7F8A42A8-6BE3-4CD4-8778-AFD1A467F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48983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47625" cy="9525"/>
    <xdr:pic>
      <xdr:nvPicPr>
        <xdr:cNvPr id="154" name="Grafik 153" descr="http://slapshot.ch.sportalsports.com/images/blank.gif">
          <a:extLst>
            <a:ext uri="{FF2B5EF4-FFF2-40B4-BE49-F238E27FC236}">
              <a16:creationId xmlns:a16="http://schemas.microsoft.com/office/drawing/2014/main" id="{4F9070A9-B7D7-4513-A2E0-CE2F07A4E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67151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47625" cy="9525"/>
    <xdr:pic>
      <xdr:nvPicPr>
        <xdr:cNvPr id="155" name="Grafik 154" descr="http://slapshot.ch.sportalsports.com/images/blank.gif">
          <a:extLst>
            <a:ext uri="{FF2B5EF4-FFF2-40B4-BE49-F238E27FC236}">
              <a16:creationId xmlns:a16="http://schemas.microsoft.com/office/drawing/2014/main" id="{BA5B0CCA-EC7D-4289-B2EC-3D79BF986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6197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36</xdr:row>
      <xdr:rowOff>0</xdr:rowOff>
    </xdr:from>
    <xdr:ext cx="47625" cy="9525"/>
    <xdr:pic>
      <xdr:nvPicPr>
        <xdr:cNvPr id="156" name="Grafik 155" descr="http://slapshot.ch.sportalsports.com/images/blank.gif">
          <a:extLst>
            <a:ext uri="{FF2B5EF4-FFF2-40B4-BE49-F238E27FC236}">
              <a16:creationId xmlns:a16="http://schemas.microsoft.com/office/drawing/2014/main" id="{5422846A-2949-41CB-9A3F-0D72C0855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2203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72</xdr:row>
      <xdr:rowOff>0</xdr:rowOff>
    </xdr:from>
    <xdr:ext cx="47625" cy="9525"/>
    <xdr:pic>
      <xdr:nvPicPr>
        <xdr:cNvPr id="157" name="Grafik 156" descr="http://slapshot.ch.sportalsports.com/images/blank.gif">
          <a:extLst>
            <a:ext uri="{FF2B5EF4-FFF2-40B4-BE49-F238E27FC236}">
              <a16:creationId xmlns:a16="http://schemas.microsoft.com/office/drawing/2014/main" id="{83A8F815-E6AC-4D8A-B90E-AEC3687A3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1070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87</xdr:row>
      <xdr:rowOff>0</xdr:rowOff>
    </xdr:from>
    <xdr:ext cx="47625" cy="9525"/>
    <xdr:pic>
      <xdr:nvPicPr>
        <xdr:cNvPr id="158" name="Grafik 157" descr="http://slapshot.ch.sportalsports.com/images/blank.gif">
          <a:extLst>
            <a:ext uri="{FF2B5EF4-FFF2-40B4-BE49-F238E27FC236}">
              <a16:creationId xmlns:a16="http://schemas.microsoft.com/office/drawing/2014/main" id="{36589A7D-B449-4917-8EC6-095908DC0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3931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47625" cy="9525"/>
    <xdr:pic>
      <xdr:nvPicPr>
        <xdr:cNvPr id="159" name="Grafik 158" descr="http://slapshot.ch.sportalsports.com/images/blank.gif">
          <a:extLst>
            <a:ext uri="{FF2B5EF4-FFF2-40B4-BE49-F238E27FC236}">
              <a16:creationId xmlns:a16="http://schemas.microsoft.com/office/drawing/2014/main" id="{6D6EC356-919B-4B73-B74E-B7C02C673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59162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97</xdr:row>
      <xdr:rowOff>0</xdr:rowOff>
    </xdr:from>
    <xdr:ext cx="47625" cy="9525"/>
    <xdr:pic>
      <xdr:nvPicPr>
        <xdr:cNvPr id="160" name="Grafik 159" descr="http://slapshot.ch.sportalsports.com/images/blank.gif">
          <a:extLst>
            <a:ext uri="{FF2B5EF4-FFF2-40B4-BE49-F238E27FC236}">
              <a16:creationId xmlns:a16="http://schemas.microsoft.com/office/drawing/2014/main" id="{02EFF014-1D4B-4B53-B43E-F2DB5A10D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3583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91</xdr:row>
      <xdr:rowOff>0</xdr:rowOff>
    </xdr:from>
    <xdr:ext cx="47625" cy="9525"/>
    <xdr:pic>
      <xdr:nvPicPr>
        <xdr:cNvPr id="161" name="Grafik 160" descr="http://slapshot.ch.sportalsports.com/images/blank.gif">
          <a:extLst>
            <a:ext uri="{FF2B5EF4-FFF2-40B4-BE49-F238E27FC236}">
              <a16:creationId xmlns:a16="http://schemas.microsoft.com/office/drawing/2014/main" id="{06504123-118A-4161-9129-0E6912164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2694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47625" cy="9525"/>
    <xdr:pic>
      <xdr:nvPicPr>
        <xdr:cNvPr id="162" name="Grafik 161" descr="http://slapshot.ch.sportalsports.com/images/blank.gif">
          <a:extLst>
            <a:ext uri="{FF2B5EF4-FFF2-40B4-BE49-F238E27FC236}">
              <a16:creationId xmlns:a16="http://schemas.microsoft.com/office/drawing/2014/main" id="{29EC0D94-E52F-4CF6-9F50-65A65DB27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686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85</xdr:row>
      <xdr:rowOff>0</xdr:rowOff>
    </xdr:from>
    <xdr:ext cx="47625" cy="9525"/>
    <xdr:pic>
      <xdr:nvPicPr>
        <xdr:cNvPr id="163" name="Grafik 162" descr="http://slapshot.ch.sportalsports.com/images/blank.gif">
          <a:extLst>
            <a:ext uri="{FF2B5EF4-FFF2-40B4-BE49-F238E27FC236}">
              <a16:creationId xmlns:a16="http://schemas.microsoft.com/office/drawing/2014/main" id="{7246478C-961C-4279-8AC3-BC1953A7F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955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47625" cy="9525"/>
    <xdr:pic>
      <xdr:nvPicPr>
        <xdr:cNvPr id="164" name="Grafik 163" descr="http://slapshot.ch.sportalsports.com/images/blank.gif">
          <a:extLst>
            <a:ext uri="{FF2B5EF4-FFF2-40B4-BE49-F238E27FC236}">
              <a16:creationId xmlns:a16="http://schemas.microsoft.com/office/drawing/2014/main" id="{BB0929E4-FB2D-4ABB-B8F6-E06A4FE7B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37255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83</xdr:row>
      <xdr:rowOff>0</xdr:rowOff>
    </xdr:from>
    <xdr:ext cx="47625" cy="9525"/>
    <xdr:pic>
      <xdr:nvPicPr>
        <xdr:cNvPr id="165" name="Grafik 164" descr="http://slapshot.ch.sportalsports.com/images/blank.gif">
          <a:extLst>
            <a:ext uri="{FF2B5EF4-FFF2-40B4-BE49-F238E27FC236}">
              <a16:creationId xmlns:a16="http://schemas.microsoft.com/office/drawing/2014/main" id="{E954FAA0-BD6F-4EA0-B284-99187D504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05168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47625" cy="9525"/>
    <xdr:pic>
      <xdr:nvPicPr>
        <xdr:cNvPr id="166" name="Grafik 165" descr="http://slapshot.ch.sportalsports.com/images/blank.gif">
          <a:extLst>
            <a:ext uri="{FF2B5EF4-FFF2-40B4-BE49-F238E27FC236}">
              <a16:creationId xmlns:a16="http://schemas.microsoft.com/office/drawing/2014/main" id="{BF648C71-E07D-42CC-A0BE-6DB2BC017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810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79</xdr:row>
      <xdr:rowOff>0</xdr:rowOff>
    </xdr:from>
    <xdr:ext cx="47625" cy="9525"/>
    <xdr:pic>
      <xdr:nvPicPr>
        <xdr:cNvPr id="167" name="Grafik 166" descr="http://slapshot.ch.sportalsports.com/images/blank.gif">
          <a:extLst>
            <a:ext uri="{FF2B5EF4-FFF2-40B4-BE49-F238E27FC236}">
              <a16:creationId xmlns:a16="http://schemas.microsoft.com/office/drawing/2014/main" id="{06134DCA-D6D6-4317-82A3-6EA8B508E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96405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47625" cy="9525"/>
    <xdr:pic>
      <xdr:nvPicPr>
        <xdr:cNvPr id="168" name="Grafik 167" descr="http://slapshot.ch.sportalsports.com/images/blank.gif">
          <a:extLst>
            <a:ext uri="{FF2B5EF4-FFF2-40B4-BE49-F238E27FC236}">
              <a16:creationId xmlns:a16="http://schemas.microsoft.com/office/drawing/2014/main" id="{79FDCEB7-58B0-4F63-BDEC-E0202D79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75914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47625" cy="9525"/>
    <xdr:pic>
      <xdr:nvPicPr>
        <xdr:cNvPr id="169" name="Grafik 168" descr="http://slapshot.ch.sportalsports.com/images/blank.gif">
          <a:extLst>
            <a:ext uri="{FF2B5EF4-FFF2-40B4-BE49-F238E27FC236}">
              <a16:creationId xmlns:a16="http://schemas.microsoft.com/office/drawing/2014/main" id="{17084D4C-519F-48B0-8B87-D9042B92C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4677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47625" cy="9525"/>
    <xdr:pic>
      <xdr:nvPicPr>
        <xdr:cNvPr id="170" name="Grafik 169" descr="http://slapshot.ch.sportalsports.com/images/blank.gif">
          <a:extLst>
            <a:ext uri="{FF2B5EF4-FFF2-40B4-BE49-F238E27FC236}">
              <a16:creationId xmlns:a16="http://schemas.microsoft.com/office/drawing/2014/main" id="{217DB29D-AAB0-4BCC-8ED1-8359A9787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124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76</xdr:row>
      <xdr:rowOff>0</xdr:rowOff>
    </xdr:from>
    <xdr:ext cx="47625" cy="9525"/>
    <xdr:pic>
      <xdr:nvPicPr>
        <xdr:cNvPr id="171" name="Grafik 170" descr="http://slapshot.ch.sportalsports.com/images/blank.gif">
          <a:extLst>
            <a:ext uri="{FF2B5EF4-FFF2-40B4-BE49-F238E27FC236}">
              <a16:creationId xmlns:a16="http://schemas.microsoft.com/office/drawing/2014/main" id="{421C4405-2ACB-4611-8282-1C06ADE98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89833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47625" cy="9525"/>
    <xdr:pic>
      <xdr:nvPicPr>
        <xdr:cNvPr id="172" name="Grafik 171" descr="http://slapshot.ch.sportalsports.com/images/blank.gif">
          <a:extLst>
            <a:ext uri="{FF2B5EF4-FFF2-40B4-BE49-F238E27FC236}">
              <a16:creationId xmlns:a16="http://schemas.microsoft.com/office/drawing/2014/main" id="{838C2C3D-A355-45C9-A07A-5BE929529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9058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45</xdr:row>
      <xdr:rowOff>0</xdr:rowOff>
    </xdr:from>
    <xdr:ext cx="47625" cy="9525"/>
    <xdr:pic>
      <xdr:nvPicPr>
        <xdr:cNvPr id="173" name="Grafik 172" descr="http://slapshot.ch.sportalsports.com/images/blank.gif">
          <a:extLst>
            <a:ext uri="{FF2B5EF4-FFF2-40B4-BE49-F238E27FC236}">
              <a16:creationId xmlns:a16="http://schemas.microsoft.com/office/drawing/2014/main" id="{BF400819-71B0-4B40-9D93-0417DC389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2192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47625" cy="9525"/>
    <xdr:pic>
      <xdr:nvPicPr>
        <xdr:cNvPr id="174" name="Grafik 173" descr="http://slapshot.ch.sportalsports.com/images/blank.gif">
          <a:extLst>
            <a:ext uri="{FF2B5EF4-FFF2-40B4-BE49-F238E27FC236}">
              <a16:creationId xmlns:a16="http://schemas.microsoft.com/office/drawing/2014/main" id="{9E2AAA1E-8E14-4897-BF2B-25FBE4B99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82486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94</xdr:row>
      <xdr:rowOff>0</xdr:rowOff>
    </xdr:from>
    <xdr:ext cx="47625" cy="9525"/>
    <xdr:pic>
      <xdr:nvPicPr>
        <xdr:cNvPr id="175" name="Grafik 174" descr="http://slapshot.ch.sportalsports.com/images/blank.gif">
          <a:extLst>
            <a:ext uri="{FF2B5EF4-FFF2-40B4-BE49-F238E27FC236}">
              <a16:creationId xmlns:a16="http://schemas.microsoft.com/office/drawing/2014/main" id="{D8FF1C71-CA01-4EA3-A8E5-401BEF47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292667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40</xdr:row>
      <xdr:rowOff>0</xdr:rowOff>
    </xdr:from>
    <xdr:ext cx="47625" cy="9525"/>
    <xdr:pic>
      <xdr:nvPicPr>
        <xdr:cNvPr id="176" name="Grafik 175" descr="http://slapshot.ch.sportalsports.com/images/blank.gif">
          <a:extLst>
            <a:ext uri="{FF2B5EF4-FFF2-40B4-BE49-F238E27FC236}">
              <a16:creationId xmlns:a16="http://schemas.microsoft.com/office/drawing/2014/main" id="{33BDFDC1-1B95-47C1-8CC4-474AD073A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10966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47625" cy="9525"/>
    <xdr:pic>
      <xdr:nvPicPr>
        <xdr:cNvPr id="177" name="Grafik 176" descr="http://slapshot.ch.sportalsports.com/images/blank.gif">
          <a:extLst>
            <a:ext uri="{FF2B5EF4-FFF2-40B4-BE49-F238E27FC236}">
              <a16:creationId xmlns:a16="http://schemas.microsoft.com/office/drawing/2014/main" id="{1416AD90-EF84-40BC-ADE3-946030B4A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4820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47625" cy="9525"/>
    <xdr:pic>
      <xdr:nvPicPr>
        <xdr:cNvPr id="178" name="Grafik 177" descr="http://slapshot.ch.sportalsports.com/images/blank.gif">
          <a:extLst>
            <a:ext uri="{FF2B5EF4-FFF2-40B4-BE49-F238E27FC236}">
              <a16:creationId xmlns:a16="http://schemas.microsoft.com/office/drawing/2014/main" id="{F80B5FB0-611B-4705-993E-718406EC2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00012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71</xdr:row>
      <xdr:rowOff>0</xdr:rowOff>
    </xdr:from>
    <xdr:ext cx="47625" cy="9525"/>
    <xdr:pic>
      <xdr:nvPicPr>
        <xdr:cNvPr id="179" name="Grafik 178" descr="http://slapshot.ch.sportalsports.com/images/blank.gif">
          <a:extLst>
            <a:ext uri="{FF2B5EF4-FFF2-40B4-BE49-F238E27FC236}">
              <a16:creationId xmlns:a16="http://schemas.microsoft.com/office/drawing/2014/main" id="{3E17F908-B6B7-4822-A75F-08CC4FCC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17887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111</xdr:row>
      <xdr:rowOff>0</xdr:rowOff>
    </xdr:from>
    <xdr:ext cx="47625" cy="9525"/>
    <xdr:pic>
      <xdr:nvPicPr>
        <xdr:cNvPr id="180" name="Grafik 179" descr="http://slapshot.ch.sportalsports.com/images/blank.gif">
          <a:extLst>
            <a:ext uri="{FF2B5EF4-FFF2-40B4-BE49-F238E27FC236}">
              <a16:creationId xmlns:a16="http://schemas.microsoft.com/office/drawing/2014/main" id="{5A90015F-CC3B-420F-BA32-1F7A21740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665095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47625" cy="9525"/>
    <xdr:pic>
      <xdr:nvPicPr>
        <xdr:cNvPr id="181" name="Grafik 180" descr="http://slapshot.ch.sportalsports.com/images/blank.gif">
          <a:extLst>
            <a:ext uri="{FF2B5EF4-FFF2-40B4-BE49-F238E27FC236}">
              <a16:creationId xmlns:a16="http://schemas.microsoft.com/office/drawing/2014/main" id="{90549A71-C762-4EFD-A80C-EA6B1A777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9563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88</xdr:row>
      <xdr:rowOff>0</xdr:rowOff>
    </xdr:from>
    <xdr:ext cx="47625" cy="9525"/>
    <xdr:pic>
      <xdr:nvPicPr>
        <xdr:cNvPr id="182" name="Grafik 181" descr="http://slapshot.ch.sportalsports.com/images/blank.gif">
          <a:extLst>
            <a:ext uri="{FF2B5EF4-FFF2-40B4-BE49-F238E27FC236}">
              <a16:creationId xmlns:a16="http://schemas.microsoft.com/office/drawing/2014/main" id="{3044C1CF-1F9B-4200-BDA7-874973404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21612225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523876</xdr:colOff>
      <xdr:row>5</xdr:row>
      <xdr:rowOff>0</xdr:rowOff>
    </xdr:from>
    <xdr:to>
      <xdr:col>0</xdr:col>
      <xdr:colOff>1190626</xdr:colOff>
      <xdr:row>10</xdr:row>
      <xdr:rowOff>76201</xdr:rowOff>
    </xdr:to>
    <xdr:sp macro="" textlink="">
      <xdr:nvSpPr>
        <xdr:cNvPr id="2" name="Pfeil: nach unten 1">
          <a:extLst>
            <a:ext uri="{FF2B5EF4-FFF2-40B4-BE49-F238E27FC236}">
              <a16:creationId xmlns:a16="http://schemas.microsoft.com/office/drawing/2014/main" id="{7C0B8860-1642-4784-985D-DB0C211A9050}"/>
            </a:ext>
          </a:extLst>
        </xdr:cNvPr>
        <xdr:cNvSpPr/>
      </xdr:nvSpPr>
      <xdr:spPr>
        <a:xfrm>
          <a:off x="523876" y="1181100"/>
          <a:ext cx="666750" cy="1038226"/>
        </a:xfrm>
        <a:prstGeom prst="downArrow">
          <a:avLst/>
        </a:prstGeom>
        <a:solidFill>
          <a:schemeClr val="accent6">
            <a:lumMod val="75000"/>
          </a:schemeClr>
        </a:solidFill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algn="ctr"/>
          <a:r>
            <a:rPr lang="de-CH" sz="1400" b="1">
              <a:solidFill>
                <a:schemeClr val="bg1"/>
              </a:solidFill>
            </a:rPr>
            <a:t>Note 4.0</a:t>
          </a:r>
        </a:p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9"/>
  <sheetViews>
    <sheetView showGridLines="0" showRowColHeaders="0" tabSelected="1" workbookViewId="0"/>
  </sheetViews>
  <sheetFormatPr baseColWidth="10" defaultColWidth="9.140625" defaultRowHeight="15" x14ac:dyDescent="0.25"/>
  <cols>
    <col min="1" max="16384" width="9.140625" style="3"/>
  </cols>
  <sheetData>
    <row r="2" spans="2:10" s="2" customFormat="1" ht="29.25" customHeight="1" x14ac:dyDescent="0.25">
      <c r="B2" s="1" t="s">
        <v>0</v>
      </c>
      <c r="C2" s="1" t="s">
        <v>1</v>
      </c>
      <c r="D2" s="1"/>
      <c r="E2" s="1"/>
      <c r="F2" s="1"/>
      <c r="G2" s="1"/>
      <c r="H2" s="1"/>
      <c r="I2" s="1"/>
      <c r="J2" s="1"/>
    </row>
    <row r="3" spans="2:10" s="2" customFormat="1" ht="29.25" customHeight="1" x14ac:dyDescent="0.25">
      <c r="B3" s="1" t="s">
        <v>2</v>
      </c>
      <c r="C3" s="1" t="s">
        <v>3</v>
      </c>
      <c r="D3" s="1"/>
      <c r="E3" s="1"/>
      <c r="F3" s="1"/>
      <c r="G3" s="1"/>
      <c r="H3" s="1"/>
      <c r="I3" s="1"/>
      <c r="J3" s="1"/>
    </row>
    <row r="4" spans="2:10" s="2" customFormat="1" ht="29.25" customHeight="1" x14ac:dyDescent="0.25">
      <c r="B4" s="1" t="s">
        <v>4</v>
      </c>
      <c r="C4" s="1" t="s">
        <v>5</v>
      </c>
      <c r="D4" s="1"/>
      <c r="E4" s="1"/>
      <c r="F4" s="1"/>
      <c r="G4" s="1"/>
      <c r="H4" s="1"/>
      <c r="I4" s="1"/>
      <c r="J4" s="1"/>
    </row>
    <row r="5" spans="2:10" s="2" customFormat="1" ht="29.25" customHeight="1" x14ac:dyDescent="0.25">
      <c r="B5" s="1" t="s">
        <v>6</v>
      </c>
      <c r="C5" s="1" t="s">
        <v>7</v>
      </c>
      <c r="D5" s="1"/>
      <c r="E5" s="1"/>
      <c r="F5" s="1"/>
      <c r="G5" s="1"/>
      <c r="H5" s="1"/>
      <c r="I5" s="1"/>
      <c r="J5" s="1"/>
    </row>
    <row r="6" spans="2:10" s="2" customFormat="1" ht="29.25" customHeight="1" x14ac:dyDescent="0.25">
      <c r="B6" s="1" t="s">
        <v>8</v>
      </c>
      <c r="C6" s="4" t="s">
        <v>11</v>
      </c>
      <c r="D6" s="4"/>
      <c r="E6" s="4"/>
      <c r="F6" s="4"/>
      <c r="G6" s="4"/>
      <c r="H6" s="4"/>
      <c r="I6" s="4"/>
      <c r="J6" s="4"/>
    </row>
    <row r="7" spans="2:10" s="2" customFormat="1" ht="29.25" customHeight="1" x14ac:dyDescent="0.25">
      <c r="B7" s="1"/>
      <c r="C7" s="5" t="s">
        <v>12</v>
      </c>
      <c r="D7" s="4"/>
      <c r="E7" s="4"/>
      <c r="F7" s="4"/>
      <c r="G7" s="4"/>
      <c r="H7" s="4"/>
      <c r="I7" s="4"/>
      <c r="J7" s="4"/>
    </row>
    <row r="8" spans="2:10" s="2" customFormat="1" ht="29.25" customHeight="1" x14ac:dyDescent="0.25">
      <c r="B8" s="1"/>
      <c r="C8" s="223" t="s">
        <v>9</v>
      </c>
      <c r="D8" s="223"/>
      <c r="E8" s="223"/>
      <c r="F8" s="223"/>
      <c r="G8" s="223"/>
      <c r="H8" s="223"/>
      <c r="I8" s="223"/>
      <c r="J8" s="223"/>
    </row>
    <row r="9" spans="2:10" s="2" customFormat="1" ht="29.25" customHeight="1" x14ac:dyDescent="0.25">
      <c r="B9" s="1" t="s">
        <v>10</v>
      </c>
      <c r="C9" s="1"/>
      <c r="D9" s="1"/>
      <c r="E9" s="1"/>
      <c r="F9" s="1"/>
      <c r="G9" s="1"/>
      <c r="H9" s="1"/>
      <c r="I9" s="1"/>
      <c r="J9" s="1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A69E8-6D1D-4631-AB62-68F731008AE1}">
  <dimension ref="A1:O169"/>
  <sheetViews>
    <sheetView zoomScaleNormal="100" workbookViewId="0">
      <pane ySplit="10" topLeftCell="A11" activePane="bottomLeft" state="frozen"/>
      <selection pane="bottomLeft" activeCell="A11" sqref="A11"/>
    </sheetView>
  </sheetViews>
  <sheetFormatPr baseColWidth="10" defaultRowHeight="15" x14ac:dyDescent="0.25"/>
  <cols>
    <col min="1" max="2" width="8.140625" customWidth="1"/>
    <col min="9" max="9" width="19.140625" customWidth="1"/>
    <col min="10" max="10" width="26.28515625" customWidth="1"/>
    <col min="11" max="11" width="14.28515625" customWidth="1"/>
    <col min="12" max="12" width="12.28515625" customWidth="1"/>
    <col min="14" max="14" width="16.5703125" customWidth="1"/>
  </cols>
  <sheetData>
    <row r="1" spans="1:15" ht="30" customHeight="1" x14ac:dyDescent="0.25">
      <c r="A1" s="38">
        <v>1</v>
      </c>
      <c r="B1" s="38"/>
      <c r="C1" s="51" t="s">
        <v>735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5" ht="30" customHeight="1" x14ac:dyDescent="0.25">
      <c r="A2" s="11">
        <v>1</v>
      </c>
      <c r="B2" s="11"/>
      <c r="C2" s="55" t="s">
        <v>733</v>
      </c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5" ht="30" customHeight="1" x14ac:dyDescent="0.25">
      <c r="A3" s="12">
        <v>1</v>
      </c>
      <c r="B3" s="12"/>
      <c r="C3" s="59" t="s">
        <v>734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</row>
    <row r="4" spans="1:15" ht="30" customHeight="1" x14ac:dyDescent="0.25">
      <c r="A4" s="38">
        <v>1</v>
      </c>
      <c r="B4" s="38"/>
      <c r="C4" s="51" t="s">
        <v>741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192">
        <f>COUNTIF(I11:I169,"Nordamerika")</f>
        <v>35</v>
      </c>
    </row>
    <row r="5" spans="1:15" ht="30" customHeight="1" x14ac:dyDescent="0.25">
      <c r="A5" s="11">
        <v>1</v>
      </c>
      <c r="B5" s="11"/>
      <c r="C5" s="55" t="s">
        <v>512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</row>
    <row r="6" spans="1:15" ht="15.75" x14ac:dyDescent="0.25">
      <c r="A6" s="12"/>
      <c r="B6" s="12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8"/>
    </row>
    <row r="7" spans="1:15" ht="15.75" x14ac:dyDescent="0.25">
      <c r="A7" s="38"/>
      <c r="B7" s="38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8"/>
    </row>
    <row r="8" spans="1:15" ht="15.75" x14ac:dyDescent="0.25">
      <c r="A8" s="11"/>
      <c r="B8" s="11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67" t="s">
        <v>513</v>
      </c>
    </row>
    <row r="9" spans="1:15" ht="30" customHeight="1" x14ac:dyDescent="0.25">
      <c r="A9" s="39">
        <f>SUM(A1:A8)</f>
        <v>5</v>
      </c>
      <c r="B9" s="39">
        <f>SUM(B1:B8)</f>
        <v>0</v>
      </c>
      <c r="C9" s="14"/>
      <c r="D9" s="14"/>
      <c r="E9" s="14"/>
      <c r="F9" s="14"/>
      <c r="G9" s="14"/>
      <c r="H9" s="15"/>
      <c r="I9" s="15"/>
      <c r="J9" s="15"/>
      <c r="K9" s="142"/>
      <c r="L9" s="142"/>
      <c r="M9" s="142"/>
      <c r="N9" s="141"/>
    </row>
    <row r="10" spans="1:15" ht="30" customHeight="1" x14ac:dyDescent="0.25">
      <c r="A10" s="193"/>
      <c r="B10" s="193"/>
      <c r="C10" s="238" t="s">
        <v>514</v>
      </c>
      <c r="D10" s="238" t="s">
        <v>515</v>
      </c>
      <c r="E10" s="238" t="s">
        <v>516</v>
      </c>
      <c r="F10" s="238" t="s">
        <v>517</v>
      </c>
      <c r="G10" s="238" t="s">
        <v>34</v>
      </c>
      <c r="H10" s="238" t="s">
        <v>30</v>
      </c>
      <c r="I10" s="239" t="s">
        <v>518</v>
      </c>
      <c r="J10" s="239" t="s">
        <v>519</v>
      </c>
      <c r="K10" s="239" t="s">
        <v>739</v>
      </c>
      <c r="L10" s="239" t="s">
        <v>740</v>
      </c>
      <c r="M10" s="240" t="s">
        <v>520</v>
      </c>
      <c r="N10" s="239" t="s">
        <v>521</v>
      </c>
    </row>
    <row r="11" spans="1:15" x14ac:dyDescent="0.25">
      <c r="A11" s="17"/>
      <c r="B11" s="17"/>
      <c r="C11" s="190">
        <v>110</v>
      </c>
      <c r="D11" s="190">
        <v>1</v>
      </c>
      <c r="E11" s="190" t="s">
        <v>522</v>
      </c>
      <c r="F11" s="190" t="s">
        <v>523</v>
      </c>
      <c r="G11" s="194" t="s">
        <v>524</v>
      </c>
      <c r="H11" s="194" t="s">
        <v>525</v>
      </c>
      <c r="I11" s="17" t="s">
        <v>526</v>
      </c>
      <c r="J11" s="17" t="s">
        <v>527</v>
      </c>
      <c r="K11" s="191">
        <v>44116</v>
      </c>
      <c r="L11" s="191">
        <v>44120</v>
      </c>
      <c r="M11" s="195">
        <v>4</v>
      </c>
      <c r="N11" s="3" t="str" cm="1">
        <f t="array" ref="N11:N91">TRANSPOSE(für_Aufgabe_J!CA1:FC1)</f>
        <v>E</v>
      </c>
      <c r="O11" s="327" t="s">
        <v>892</v>
      </c>
    </row>
    <row r="12" spans="1:15" x14ac:dyDescent="0.25">
      <c r="A12" s="16"/>
      <c r="B12" s="16"/>
      <c r="C12" s="190">
        <v>111</v>
      </c>
      <c r="D12" s="190">
        <v>6</v>
      </c>
      <c r="E12" s="190" t="s">
        <v>528</v>
      </c>
      <c r="F12" s="190" t="s">
        <v>529</v>
      </c>
      <c r="G12" s="194" t="s">
        <v>530</v>
      </c>
      <c r="H12" s="194" t="s">
        <v>531</v>
      </c>
      <c r="I12" s="17" t="s">
        <v>526</v>
      </c>
      <c r="J12" s="17" t="s">
        <v>532</v>
      </c>
      <c r="K12" s="191">
        <v>44112</v>
      </c>
      <c r="L12" s="191">
        <v>44117</v>
      </c>
      <c r="M12" s="195">
        <v>5</v>
      </c>
      <c r="N12" s="3" t="str">
        <v>E</v>
      </c>
    </row>
    <row r="13" spans="1:15" x14ac:dyDescent="0.25">
      <c r="A13" s="17"/>
      <c r="B13" s="17"/>
      <c r="C13" s="190">
        <v>112</v>
      </c>
      <c r="D13" s="190">
        <v>30</v>
      </c>
      <c r="E13" s="190" t="s">
        <v>528</v>
      </c>
      <c r="F13" s="190" t="s">
        <v>523</v>
      </c>
      <c r="G13" s="194" t="s">
        <v>533</v>
      </c>
      <c r="H13" s="194" t="s">
        <v>534</v>
      </c>
      <c r="I13" s="17" t="s">
        <v>535</v>
      </c>
      <c r="J13" s="17" t="s">
        <v>536</v>
      </c>
      <c r="K13" s="191">
        <v>44110</v>
      </c>
      <c r="L13" s="191">
        <v>44114</v>
      </c>
      <c r="M13" s="195">
        <v>4</v>
      </c>
      <c r="N13" s="3" t="str">
        <v>C</v>
      </c>
      <c r="O13" s="311" t="s">
        <v>893</v>
      </c>
    </row>
    <row r="14" spans="1:15" x14ac:dyDescent="0.25">
      <c r="A14" s="17"/>
      <c r="B14" s="17"/>
      <c r="C14" s="190">
        <v>113</v>
      </c>
      <c r="D14" s="190">
        <v>2</v>
      </c>
      <c r="E14" s="190" t="s">
        <v>522</v>
      </c>
      <c r="F14" s="190" t="s">
        <v>523</v>
      </c>
      <c r="G14" s="194" t="s">
        <v>537</v>
      </c>
      <c r="H14" s="194" t="s">
        <v>538</v>
      </c>
      <c r="I14" s="17" t="s">
        <v>526</v>
      </c>
      <c r="J14" s="17" t="s">
        <v>539</v>
      </c>
      <c r="K14" s="191">
        <v>44113</v>
      </c>
      <c r="L14" s="191">
        <v>44116</v>
      </c>
      <c r="M14" s="195">
        <v>3</v>
      </c>
      <c r="N14" s="3" t="str">
        <v>E</v>
      </c>
    </row>
    <row r="15" spans="1:15" x14ac:dyDescent="0.25">
      <c r="A15" s="17"/>
      <c r="B15" s="17"/>
      <c r="C15" s="190">
        <v>115</v>
      </c>
      <c r="D15" s="190">
        <v>8</v>
      </c>
      <c r="E15" s="190" t="s">
        <v>528</v>
      </c>
      <c r="F15" s="190" t="s">
        <v>523</v>
      </c>
      <c r="G15" s="194" t="s">
        <v>540</v>
      </c>
      <c r="H15" s="194" t="s">
        <v>541</v>
      </c>
      <c r="I15" s="17" t="s">
        <v>542</v>
      </c>
      <c r="J15" s="17" t="s">
        <v>539</v>
      </c>
      <c r="K15" s="191">
        <v>44118</v>
      </c>
      <c r="L15" s="191">
        <v>44124</v>
      </c>
      <c r="M15" s="195">
        <v>6</v>
      </c>
      <c r="N15" s="3" t="str">
        <v>D</v>
      </c>
    </row>
    <row r="16" spans="1:15" x14ac:dyDescent="0.25">
      <c r="A16" s="17"/>
      <c r="B16" s="17"/>
      <c r="C16" s="190">
        <v>116</v>
      </c>
      <c r="D16" s="190">
        <v>12</v>
      </c>
      <c r="E16" s="190" t="s">
        <v>528</v>
      </c>
      <c r="F16" s="190" t="s">
        <v>523</v>
      </c>
      <c r="G16" s="194" t="s">
        <v>543</v>
      </c>
      <c r="H16" s="194" t="s">
        <v>544</v>
      </c>
      <c r="I16" s="17" t="s">
        <v>526</v>
      </c>
      <c r="J16" s="17" t="s">
        <v>545</v>
      </c>
      <c r="K16" s="191">
        <v>44111</v>
      </c>
      <c r="L16" s="191">
        <v>44123</v>
      </c>
      <c r="M16" s="195">
        <v>12</v>
      </c>
      <c r="N16" s="3" t="str">
        <v>C</v>
      </c>
    </row>
    <row r="17" spans="1:14" x14ac:dyDescent="0.25">
      <c r="A17" s="17"/>
      <c r="B17" s="17"/>
      <c r="C17" s="190">
        <v>117</v>
      </c>
      <c r="D17" s="190">
        <v>36</v>
      </c>
      <c r="E17" s="190" t="s">
        <v>522</v>
      </c>
      <c r="F17" s="190" t="s">
        <v>529</v>
      </c>
      <c r="G17" s="194" t="s">
        <v>546</v>
      </c>
      <c r="H17" s="194" t="s">
        <v>547</v>
      </c>
      <c r="I17" s="17" t="s">
        <v>535</v>
      </c>
      <c r="J17" s="17" t="s">
        <v>536</v>
      </c>
      <c r="K17" s="191">
        <v>44118</v>
      </c>
      <c r="L17" s="191">
        <v>44121</v>
      </c>
      <c r="M17" s="195">
        <v>3</v>
      </c>
      <c r="N17" s="3" t="str">
        <v>C</v>
      </c>
    </row>
    <row r="18" spans="1:14" x14ac:dyDescent="0.25">
      <c r="A18" s="35"/>
      <c r="B18" s="35"/>
      <c r="C18" s="190">
        <v>118</v>
      </c>
      <c r="D18" s="190">
        <v>9</v>
      </c>
      <c r="E18" s="190" t="s">
        <v>528</v>
      </c>
      <c r="F18" s="190" t="s">
        <v>523</v>
      </c>
      <c r="G18" s="194" t="s">
        <v>548</v>
      </c>
      <c r="H18" s="194" t="s">
        <v>549</v>
      </c>
      <c r="I18" s="17" t="s">
        <v>526</v>
      </c>
      <c r="J18" s="17" t="s">
        <v>550</v>
      </c>
      <c r="K18" s="191">
        <v>44110</v>
      </c>
      <c r="L18" s="191">
        <v>44114</v>
      </c>
      <c r="M18" s="195">
        <v>4</v>
      </c>
      <c r="N18" s="3" t="str">
        <v>A</v>
      </c>
    </row>
    <row r="19" spans="1:14" x14ac:dyDescent="0.25">
      <c r="A19" s="35"/>
      <c r="B19" s="35"/>
      <c r="C19" s="190">
        <v>119</v>
      </c>
      <c r="D19" s="190">
        <v>5</v>
      </c>
      <c r="E19" s="190" t="s">
        <v>528</v>
      </c>
      <c r="F19" s="190" t="s">
        <v>523</v>
      </c>
      <c r="G19" s="194" t="s">
        <v>551</v>
      </c>
      <c r="H19" s="194" t="s">
        <v>552</v>
      </c>
      <c r="I19" s="17" t="s">
        <v>526</v>
      </c>
      <c r="J19" s="17" t="s">
        <v>532</v>
      </c>
      <c r="K19" s="191">
        <v>44119</v>
      </c>
      <c r="L19" s="191">
        <v>44121</v>
      </c>
      <c r="M19" s="195">
        <v>2</v>
      </c>
      <c r="N19" s="3" t="str">
        <v>C</v>
      </c>
    </row>
    <row r="20" spans="1:14" x14ac:dyDescent="0.25">
      <c r="A20" s="35"/>
      <c r="B20" s="35"/>
      <c r="C20" s="190">
        <v>120</v>
      </c>
      <c r="D20" s="190">
        <v>11</v>
      </c>
      <c r="E20" s="190" t="s">
        <v>522</v>
      </c>
      <c r="F20" s="190" t="s">
        <v>523</v>
      </c>
      <c r="G20" s="194" t="s">
        <v>553</v>
      </c>
      <c r="H20" s="194" t="s">
        <v>554</v>
      </c>
      <c r="I20" s="17" t="s">
        <v>555</v>
      </c>
      <c r="J20" s="17" t="s">
        <v>556</v>
      </c>
      <c r="K20" s="191">
        <v>44118</v>
      </c>
      <c r="L20" s="191">
        <v>44123</v>
      </c>
      <c r="M20" s="195">
        <v>5</v>
      </c>
      <c r="N20" s="3" t="str">
        <v>D</v>
      </c>
    </row>
    <row r="21" spans="1:14" x14ac:dyDescent="0.25">
      <c r="A21" s="35"/>
      <c r="B21" s="35"/>
      <c r="C21" s="190">
        <v>121</v>
      </c>
      <c r="D21" s="190">
        <v>3</v>
      </c>
      <c r="E21" s="190" t="s">
        <v>522</v>
      </c>
      <c r="F21" s="190" t="s">
        <v>523</v>
      </c>
      <c r="G21" s="194" t="s">
        <v>557</v>
      </c>
      <c r="H21" s="194" t="s">
        <v>558</v>
      </c>
      <c r="I21" s="17" t="s">
        <v>526</v>
      </c>
      <c r="J21" s="17" t="s">
        <v>545</v>
      </c>
      <c r="K21" s="191">
        <v>44113</v>
      </c>
      <c r="L21" s="191">
        <v>44116</v>
      </c>
      <c r="M21" s="195">
        <v>3</v>
      </c>
      <c r="N21" s="3" t="str">
        <v>A</v>
      </c>
    </row>
    <row r="22" spans="1:14" x14ac:dyDescent="0.25">
      <c r="A22" s="35"/>
      <c r="B22" s="35"/>
      <c r="C22" s="190">
        <v>123</v>
      </c>
      <c r="D22" s="190">
        <v>9</v>
      </c>
      <c r="E22" s="190" t="s">
        <v>528</v>
      </c>
      <c r="F22" s="190" t="s">
        <v>523</v>
      </c>
      <c r="G22" s="194" t="s">
        <v>559</v>
      </c>
      <c r="H22" s="194" t="s">
        <v>560</v>
      </c>
      <c r="I22" s="17" t="s">
        <v>561</v>
      </c>
      <c r="J22" s="17" t="s">
        <v>550</v>
      </c>
      <c r="K22" s="191">
        <v>44114</v>
      </c>
      <c r="L22" s="191">
        <v>44121</v>
      </c>
      <c r="M22" s="195">
        <v>7</v>
      </c>
      <c r="N22" s="3" t="str">
        <v>C</v>
      </c>
    </row>
    <row r="23" spans="1:14" x14ac:dyDescent="0.25">
      <c r="A23" s="35"/>
      <c r="B23" s="35"/>
      <c r="C23" s="190">
        <v>124</v>
      </c>
      <c r="D23" s="190">
        <v>11</v>
      </c>
      <c r="E23" s="190" t="s">
        <v>522</v>
      </c>
      <c r="F23" s="190" t="s">
        <v>523</v>
      </c>
      <c r="G23" s="194" t="s">
        <v>530</v>
      </c>
      <c r="H23" s="194" t="s">
        <v>562</v>
      </c>
      <c r="I23" s="17" t="s">
        <v>555</v>
      </c>
      <c r="J23" s="17" t="s">
        <v>539</v>
      </c>
      <c r="K23" s="191">
        <v>44121</v>
      </c>
      <c r="L23" s="191">
        <v>44124</v>
      </c>
      <c r="M23" s="195">
        <v>3</v>
      </c>
      <c r="N23" s="3" t="str">
        <v>C</v>
      </c>
    </row>
    <row r="24" spans="1:14" x14ac:dyDescent="0.25">
      <c r="A24" s="35"/>
      <c r="B24" s="35"/>
      <c r="C24" s="190">
        <v>125</v>
      </c>
      <c r="D24" s="190">
        <v>10</v>
      </c>
      <c r="E24" s="190" t="s">
        <v>528</v>
      </c>
      <c r="F24" s="190" t="s">
        <v>523</v>
      </c>
      <c r="G24" s="194" t="s">
        <v>563</v>
      </c>
      <c r="H24" s="194" t="s">
        <v>564</v>
      </c>
      <c r="I24" s="17" t="s">
        <v>542</v>
      </c>
      <c r="J24" s="17" t="s">
        <v>527</v>
      </c>
      <c r="K24" s="191">
        <v>44117</v>
      </c>
      <c r="L24" s="191">
        <v>44119</v>
      </c>
      <c r="M24" s="195">
        <v>2</v>
      </c>
      <c r="N24" s="3" t="str">
        <v>B</v>
      </c>
    </row>
    <row r="25" spans="1:14" x14ac:dyDescent="0.25">
      <c r="A25" s="35"/>
      <c r="B25" s="35"/>
      <c r="C25" s="190">
        <v>126</v>
      </c>
      <c r="D25" s="190">
        <v>9</v>
      </c>
      <c r="E25" s="190" t="s">
        <v>528</v>
      </c>
      <c r="F25" s="190" t="s">
        <v>529</v>
      </c>
      <c r="G25" s="194" t="s">
        <v>565</v>
      </c>
      <c r="H25" s="194" t="s">
        <v>566</v>
      </c>
      <c r="I25" s="17" t="s">
        <v>535</v>
      </c>
      <c r="J25" s="17" t="s">
        <v>567</v>
      </c>
      <c r="K25" s="191">
        <v>44116</v>
      </c>
      <c r="L25" s="191">
        <v>44124</v>
      </c>
      <c r="M25" s="195">
        <v>8</v>
      </c>
      <c r="N25" s="3" t="str">
        <v>B</v>
      </c>
    </row>
    <row r="26" spans="1:14" x14ac:dyDescent="0.25">
      <c r="A26" s="35"/>
      <c r="B26" s="35"/>
      <c r="C26" s="190">
        <v>127</v>
      </c>
      <c r="D26" s="190">
        <v>6</v>
      </c>
      <c r="E26" s="190" t="s">
        <v>522</v>
      </c>
      <c r="F26" s="190" t="s">
        <v>529</v>
      </c>
      <c r="G26" s="194" t="s">
        <v>565</v>
      </c>
      <c r="H26" s="194" t="s">
        <v>568</v>
      </c>
      <c r="I26" s="17" t="s">
        <v>542</v>
      </c>
      <c r="J26" s="17" t="s">
        <v>539</v>
      </c>
      <c r="K26" s="191">
        <v>44124</v>
      </c>
      <c r="L26" s="191">
        <v>44126</v>
      </c>
      <c r="M26" s="195">
        <v>2</v>
      </c>
      <c r="N26" s="3" t="str">
        <v>A</v>
      </c>
    </row>
    <row r="27" spans="1:14" x14ac:dyDescent="0.25">
      <c r="A27" s="35"/>
      <c r="B27" s="35"/>
      <c r="C27" s="190">
        <v>128</v>
      </c>
      <c r="D27" s="190">
        <v>5</v>
      </c>
      <c r="E27" s="190" t="s">
        <v>522</v>
      </c>
      <c r="F27" s="190" t="s">
        <v>523</v>
      </c>
      <c r="G27" s="194" t="s">
        <v>569</v>
      </c>
      <c r="H27" s="194" t="s">
        <v>531</v>
      </c>
      <c r="I27" s="17" t="s">
        <v>526</v>
      </c>
      <c r="J27" s="17" t="s">
        <v>539</v>
      </c>
      <c r="K27" s="191">
        <v>44117</v>
      </c>
      <c r="L27" s="191">
        <v>44118</v>
      </c>
      <c r="M27" s="195">
        <v>1</v>
      </c>
      <c r="N27" s="3" t="str">
        <v>E</v>
      </c>
    </row>
    <row r="28" spans="1:14" x14ac:dyDescent="0.25">
      <c r="A28" s="35"/>
      <c r="B28" s="35"/>
      <c r="C28" s="190">
        <v>129</v>
      </c>
      <c r="D28" s="190">
        <v>22</v>
      </c>
      <c r="E28" s="190" t="s">
        <v>528</v>
      </c>
      <c r="F28" s="190" t="s">
        <v>523</v>
      </c>
      <c r="G28" s="194" t="s">
        <v>570</v>
      </c>
      <c r="H28" s="194" t="s">
        <v>571</v>
      </c>
      <c r="I28" s="17" t="s">
        <v>535</v>
      </c>
      <c r="J28" s="17" t="s">
        <v>539</v>
      </c>
      <c r="K28" s="191">
        <v>44124</v>
      </c>
      <c r="L28" s="191">
        <v>44127</v>
      </c>
      <c r="M28" s="195">
        <v>3</v>
      </c>
      <c r="N28" s="3" t="str">
        <v>A</v>
      </c>
    </row>
    <row r="29" spans="1:14" x14ac:dyDescent="0.25">
      <c r="A29" s="35"/>
      <c r="B29" s="35"/>
      <c r="C29" s="190">
        <v>130</v>
      </c>
      <c r="D29" s="190">
        <v>9</v>
      </c>
      <c r="E29" s="190" t="s">
        <v>528</v>
      </c>
      <c r="F29" s="190" t="s">
        <v>523</v>
      </c>
      <c r="G29" s="194" t="s">
        <v>572</v>
      </c>
      <c r="H29" s="194" t="s">
        <v>573</v>
      </c>
      <c r="I29" s="17" t="s">
        <v>535</v>
      </c>
      <c r="J29" s="17" t="s">
        <v>545</v>
      </c>
      <c r="K29" s="191">
        <v>44112</v>
      </c>
      <c r="L29" s="191">
        <v>44115</v>
      </c>
      <c r="M29" s="195">
        <v>3</v>
      </c>
      <c r="N29" s="3" t="str">
        <v>C</v>
      </c>
    </row>
    <row r="30" spans="1:14" x14ac:dyDescent="0.25">
      <c r="A30" s="35"/>
      <c r="B30" s="35"/>
      <c r="C30" s="190">
        <v>131</v>
      </c>
      <c r="D30" s="190">
        <v>1</v>
      </c>
      <c r="E30" s="190" t="s">
        <v>522</v>
      </c>
      <c r="F30" s="190" t="s">
        <v>523</v>
      </c>
      <c r="G30" s="194" t="s">
        <v>574</v>
      </c>
      <c r="H30" s="194" t="s">
        <v>544</v>
      </c>
      <c r="I30" s="17" t="s">
        <v>535</v>
      </c>
      <c r="J30" s="17" t="s">
        <v>532</v>
      </c>
      <c r="K30" s="191">
        <v>44119</v>
      </c>
      <c r="L30" s="191">
        <v>44120</v>
      </c>
      <c r="M30" s="195">
        <v>1</v>
      </c>
      <c r="N30" s="3" t="str">
        <v>C</v>
      </c>
    </row>
    <row r="31" spans="1:14" x14ac:dyDescent="0.25">
      <c r="A31" s="35"/>
      <c r="B31" s="35"/>
      <c r="C31" s="190">
        <v>132</v>
      </c>
      <c r="D31" s="190">
        <v>6</v>
      </c>
      <c r="E31" s="190" t="s">
        <v>522</v>
      </c>
      <c r="F31" s="190" t="s">
        <v>523</v>
      </c>
      <c r="G31" s="194" t="s">
        <v>575</v>
      </c>
      <c r="H31" s="194" t="s">
        <v>576</v>
      </c>
      <c r="I31" s="17" t="s">
        <v>535</v>
      </c>
      <c r="J31" s="17" t="s">
        <v>527</v>
      </c>
      <c r="K31" s="191">
        <v>44117</v>
      </c>
      <c r="L31" s="191">
        <v>44119</v>
      </c>
      <c r="M31" s="195">
        <v>2</v>
      </c>
      <c r="N31" s="3" t="str">
        <v>A</v>
      </c>
    </row>
    <row r="32" spans="1:14" x14ac:dyDescent="0.25">
      <c r="A32" s="17"/>
      <c r="B32" s="17"/>
      <c r="C32" s="190">
        <v>133</v>
      </c>
      <c r="D32" s="190">
        <v>30</v>
      </c>
      <c r="E32" s="190" t="s">
        <v>528</v>
      </c>
      <c r="F32" s="190" t="s">
        <v>523</v>
      </c>
      <c r="G32" s="194" t="s">
        <v>577</v>
      </c>
      <c r="H32" s="194" t="s">
        <v>578</v>
      </c>
      <c r="I32" s="17" t="s">
        <v>535</v>
      </c>
      <c r="J32" s="17" t="s">
        <v>532</v>
      </c>
      <c r="K32" s="191">
        <v>44110</v>
      </c>
      <c r="L32" s="191">
        <v>44120</v>
      </c>
      <c r="M32" s="195">
        <v>10</v>
      </c>
      <c r="N32" s="3" t="str">
        <v>B</v>
      </c>
    </row>
    <row r="33" spans="1:14" x14ac:dyDescent="0.25">
      <c r="A33" s="17"/>
      <c r="B33" s="17"/>
      <c r="C33" s="190">
        <v>134</v>
      </c>
      <c r="D33" s="190">
        <v>2</v>
      </c>
      <c r="E33" s="190" t="s">
        <v>528</v>
      </c>
      <c r="F33" s="190" t="s">
        <v>523</v>
      </c>
      <c r="G33" s="194" t="s">
        <v>577</v>
      </c>
      <c r="H33" s="194" t="s">
        <v>579</v>
      </c>
      <c r="I33" s="17" t="s">
        <v>535</v>
      </c>
      <c r="J33" s="17" t="s">
        <v>539</v>
      </c>
      <c r="K33" s="191">
        <v>44121</v>
      </c>
      <c r="L33" s="191">
        <v>44123</v>
      </c>
      <c r="M33" s="195">
        <v>2</v>
      </c>
      <c r="N33" s="3" t="str">
        <v>E</v>
      </c>
    </row>
    <row r="34" spans="1:14" x14ac:dyDescent="0.25">
      <c r="A34" s="17"/>
      <c r="B34" s="17"/>
      <c r="C34" s="190">
        <v>135</v>
      </c>
      <c r="D34" s="190">
        <v>6</v>
      </c>
      <c r="E34" s="190" t="s">
        <v>522</v>
      </c>
      <c r="F34" s="190" t="s">
        <v>523</v>
      </c>
      <c r="G34" s="194" t="s">
        <v>580</v>
      </c>
      <c r="H34" s="194" t="s">
        <v>581</v>
      </c>
      <c r="I34" s="17" t="s">
        <v>526</v>
      </c>
      <c r="J34" s="17" t="s">
        <v>582</v>
      </c>
      <c r="K34" s="191">
        <v>44121</v>
      </c>
      <c r="L34" s="191">
        <v>44126</v>
      </c>
      <c r="M34" s="195">
        <v>5</v>
      </c>
      <c r="N34" s="3" t="str">
        <v>D</v>
      </c>
    </row>
    <row r="35" spans="1:14" x14ac:dyDescent="0.25">
      <c r="A35" s="17"/>
      <c r="B35" s="17"/>
      <c r="C35" s="190">
        <v>136</v>
      </c>
      <c r="D35" s="190">
        <v>8</v>
      </c>
      <c r="E35" s="190" t="s">
        <v>522</v>
      </c>
      <c r="F35" s="190" t="s">
        <v>529</v>
      </c>
      <c r="G35" s="194" t="s">
        <v>583</v>
      </c>
      <c r="H35" s="194" t="s">
        <v>584</v>
      </c>
      <c r="I35" s="17" t="s">
        <v>526</v>
      </c>
      <c r="J35" s="17" t="s">
        <v>536</v>
      </c>
      <c r="K35" s="191">
        <v>44124</v>
      </c>
      <c r="L35" s="191">
        <v>44128</v>
      </c>
      <c r="M35" s="195">
        <v>4</v>
      </c>
      <c r="N35" s="3" t="str">
        <v>A</v>
      </c>
    </row>
    <row r="36" spans="1:14" x14ac:dyDescent="0.25">
      <c r="A36" s="17"/>
      <c r="B36" s="17"/>
      <c r="C36" s="190">
        <v>137</v>
      </c>
      <c r="D36" s="190">
        <v>12</v>
      </c>
      <c r="E36" s="190" t="s">
        <v>528</v>
      </c>
      <c r="F36" s="190" t="s">
        <v>529</v>
      </c>
      <c r="G36" s="194" t="s">
        <v>585</v>
      </c>
      <c r="H36" s="194" t="s">
        <v>586</v>
      </c>
      <c r="I36" s="17" t="s">
        <v>526</v>
      </c>
      <c r="J36" s="17" t="s">
        <v>567</v>
      </c>
      <c r="K36" s="191">
        <v>44115</v>
      </c>
      <c r="L36" s="191">
        <v>44116</v>
      </c>
      <c r="M36" s="195">
        <v>1</v>
      </c>
      <c r="N36" s="3" t="str">
        <v>A</v>
      </c>
    </row>
    <row r="37" spans="1:14" x14ac:dyDescent="0.25">
      <c r="A37" s="17"/>
      <c r="B37" s="17"/>
      <c r="C37" s="190">
        <v>138</v>
      </c>
      <c r="D37" s="190">
        <v>36</v>
      </c>
      <c r="E37" s="190" t="s">
        <v>528</v>
      </c>
      <c r="F37" s="190" t="s">
        <v>523</v>
      </c>
      <c r="G37" s="194" t="s">
        <v>583</v>
      </c>
      <c r="H37" s="194" t="s">
        <v>571</v>
      </c>
      <c r="I37" s="17" t="s">
        <v>526</v>
      </c>
      <c r="J37" s="17" t="s">
        <v>545</v>
      </c>
      <c r="K37" s="191">
        <v>44124</v>
      </c>
      <c r="L37" s="191">
        <v>44132</v>
      </c>
      <c r="M37" s="195">
        <v>8</v>
      </c>
      <c r="N37" s="3" t="str">
        <v>C</v>
      </c>
    </row>
    <row r="38" spans="1:14" x14ac:dyDescent="0.25">
      <c r="A38" s="17"/>
      <c r="B38" s="17"/>
      <c r="C38" s="190">
        <v>139</v>
      </c>
      <c r="D38" s="190">
        <v>9</v>
      </c>
      <c r="E38" s="190" t="s">
        <v>522</v>
      </c>
      <c r="F38" s="190" t="s">
        <v>523</v>
      </c>
      <c r="G38" s="194" t="s">
        <v>587</v>
      </c>
      <c r="H38" s="194" t="s">
        <v>558</v>
      </c>
      <c r="I38" s="17" t="s">
        <v>526</v>
      </c>
      <c r="J38" s="17" t="s">
        <v>550</v>
      </c>
      <c r="K38" s="191">
        <v>44121</v>
      </c>
      <c r="L38" s="191">
        <v>44124</v>
      </c>
      <c r="M38" s="195">
        <v>3</v>
      </c>
      <c r="N38" s="3" t="str">
        <v>C</v>
      </c>
    </row>
    <row r="39" spans="1:14" x14ac:dyDescent="0.25">
      <c r="A39" s="17"/>
      <c r="B39" s="17"/>
      <c r="C39" s="190">
        <v>140</v>
      </c>
      <c r="D39" s="190">
        <v>5</v>
      </c>
      <c r="E39" s="190" t="s">
        <v>528</v>
      </c>
      <c r="F39" s="190" t="s">
        <v>523</v>
      </c>
      <c r="G39" s="194" t="s">
        <v>577</v>
      </c>
      <c r="H39" s="194" t="s">
        <v>588</v>
      </c>
      <c r="I39" s="17" t="s">
        <v>555</v>
      </c>
      <c r="J39" s="17" t="s">
        <v>550</v>
      </c>
      <c r="K39" s="191">
        <v>44112</v>
      </c>
      <c r="L39" s="191">
        <v>44114</v>
      </c>
      <c r="M39" s="195">
        <v>2</v>
      </c>
      <c r="N39" s="3" t="str">
        <v>C</v>
      </c>
    </row>
    <row r="40" spans="1:14" x14ac:dyDescent="0.25">
      <c r="A40" s="17"/>
      <c r="B40" s="17"/>
      <c r="C40" s="190">
        <v>141</v>
      </c>
      <c r="D40" s="190">
        <v>11</v>
      </c>
      <c r="E40" s="190" t="s">
        <v>528</v>
      </c>
      <c r="F40" s="190" t="s">
        <v>523</v>
      </c>
      <c r="G40" s="194" t="s">
        <v>589</v>
      </c>
      <c r="H40" s="194" t="s">
        <v>590</v>
      </c>
      <c r="I40" s="17" t="s">
        <v>535</v>
      </c>
      <c r="J40" s="17" t="s">
        <v>536</v>
      </c>
      <c r="K40" s="191">
        <v>44121</v>
      </c>
      <c r="L40" s="191">
        <v>44122</v>
      </c>
      <c r="M40" s="195">
        <v>1</v>
      </c>
      <c r="N40" s="3" t="str">
        <v>A</v>
      </c>
    </row>
    <row r="41" spans="1:14" x14ac:dyDescent="0.25">
      <c r="A41" s="17"/>
      <c r="B41" s="17"/>
      <c r="C41" s="190">
        <v>142</v>
      </c>
      <c r="D41" s="190">
        <v>3</v>
      </c>
      <c r="E41" s="190" t="s">
        <v>522</v>
      </c>
      <c r="F41" s="190" t="s">
        <v>529</v>
      </c>
      <c r="G41" s="194" t="s">
        <v>591</v>
      </c>
      <c r="H41" s="194" t="s">
        <v>592</v>
      </c>
      <c r="I41" s="17" t="s">
        <v>535</v>
      </c>
      <c r="J41" s="17" t="s">
        <v>567</v>
      </c>
      <c r="K41" s="191">
        <v>44121</v>
      </c>
      <c r="L41" s="191">
        <v>44125</v>
      </c>
      <c r="M41" s="195">
        <v>4</v>
      </c>
      <c r="N41" s="3" t="str">
        <v>C</v>
      </c>
    </row>
    <row r="42" spans="1:14" x14ac:dyDescent="0.25">
      <c r="A42" s="17"/>
      <c r="B42" s="17"/>
      <c r="C42" s="190">
        <v>143</v>
      </c>
      <c r="D42" s="190">
        <v>6</v>
      </c>
      <c r="E42" s="190" t="s">
        <v>522</v>
      </c>
      <c r="F42" s="190" t="s">
        <v>529</v>
      </c>
      <c r="G42" s="194" t="s">
        <v>458</v>
      </c>
      <c r="H42" s="194" t="s">
        <v>593</v>
      </c>
      <c r="I42" s="17" t="s">
        <v>526</v>
      </c>
      <c r="J42" s="17" t="s">
        <v>539</v>
      </c>
      <c r="K42" s="191">
        <v>44117</v>
      </c>
      <c r="L42" s="191">
        <v>44120</v>
      </c>
      <c r="M42" s="195">
        <v>3</v>
      </c>
      <c r="N42" s="3" t="str">
        <v>C</v>
      </c>
    </row>
    <row r="43" spans="1:14" x14ac:dyDescent="0.25">
      <c r="A43" s="17"/>
      <c r="B43" s="17"/>
      <c r="C43" s="190">
        <v>144</v>
      </c>
      <c r="D43" s="190">
        <v>9</v>
      </c>
      <c r="E43" s="190" t="s">
        <v>528</v>
      </c>
      <c r="F43" s="190" t="s">
        <v>523</v>
      </c>
      <c r="G43" s="194" t="s">
        <v>594</v>
      </c>
      <c r="H43" s="194" t="s">
        <v>595</v>
      </c>
      <c r="I43" s="17" t="s">
        <v>535</v>
      </c>
      <c r="J43" s="17" t="s">
        <v>536</v>
      </c>
      <c r="K43" s="191">
        <v>44122</v>
      </c>
      <c r="L43" s="191">
        <v>44125</v>
      </c>
      <c r="M43" s="195">
        <v>3</v>
      </c>
      <c r="N43" s="3" t="str">
        <v>A</v>
      </c>
    </row>
    <row r="44" spans="1:14" x14ac:dyDescent="0.25">
      <c r="A44" s="17"/>
      <c r="B44" s="17"/>
      <c r="C44" s="190">
        <v>145</v>
      </c>
      <c r="D44" s="190">
        <v>11</v>
      </c>
      <c r="E44" s="190" t="s">
        <v>528</v>
      </c>
      <c r="F44" s="190" t="s">
        <v>523</v>
      </c>
      <c r="G44" s="194" t="s">
        <v>596</v>
      </c>
      <c r="H44" s="194" t="s">
        <v>597</v>
      </c>
      <c r="I44" s="17" t="s">
        <v>535</v>
      </c>
      <c r="J44" s="17" t="s">
        <v>536</v>
      </c>
      <c r="K44" s="191">
        <v>44111</v>
      </c>
      <c r="L44" s="191">
        <v>44119</v>
      </c>
      <c r="M44" s="195">
        <v>8</v>
      </c>
      <c r="N44" s="3" t="str">
        <v>B</v>
      </c>
    </row>
    <row r="45" spans="1:14" x14ac:dyDescent="0.25">
      <c r="A45" s="17"/>
      <c r="B45" s="17"/>
      <c r="C45" s="190">
        <v>146</v>
      </c>
      <c r="D45" s="190">
        <v>10</v>
      </c>
      <c r="E45" s="190" t="s">
        <v>522</v>
      </c>
      <c r="F45" s="190" t="s">
        <v>523</v>
      </c>
      <c r="G45" s="194" t="s">
        <v>598</v>
      </c>
      <c r="H45" s="194" t="s">
        <v>599</v>
      </c>
      <c r="I45" s="17" t="s">
        <v>526</v>
      </c>
      <c r="J45" s="17" t="s">
        <v>567</v>
      </c>
      <c r="K45" s="191">
        <v>44120</v>
      </c>
      <c r="L45" s="191">
        <v>44123</v>
      </c>
      <c r="M45" s="195">
        <v>3</v>
      </c>
      <c r="N45" s="3" t="str">
        <v>B</v>
      </c>
    </row>
    <row r="46" spans="1:14" x14ac:dyDescent="0.25">
      <c r="A46" s="17"/>
      <c r="B46" s="17"/>
      <c r="C46" s="190">
        <v>147</v>
      </c>
      <c r="D46" s="190">
        <v>9</v>
      </c>
      <c r="E46" s="190" t="s">
        <v>528</v>
      </c>
      <c r="F46" s="190" t="s">
        <v>523</v>
      </c>
      <c r="G46" s="194" t="s">
        <v>600</v>
      </c>
      <c r="H46" s="194" t="s">
        <v>601</v>
      </c>
      <c r="I46" s="17" t="s">
        <v>561</v>
      </c>
      <c r="J46" s="17" t="s">
        <v>556</v>
      </c>
      <c r="K46" s="191">
        <v>44113</v>
      </c>
      <c r="L46" s="191">
        <v>44120</v>
      </c>
      <c r="M46" s="195">
        <v>7</v>
      </c>
      <c r="N46" s="3" t="str">
        <v>C</v>
      </c>
    </row>
    <row r="47" spans="1:14" x14ac:dyDescent="0.25">
      <c r="A47" s="17"/>
      <c r="B47" s="17"/>
      <c r="C47" s="190">
        <v>148</v>
      </c>
      <c r="D47" s="190">
        <v>6</v>
      </c>
      <c r="E47" s="190" t="s">
        <v>528</v>
      </c>
      <c r="F47" s="190" t="s">
        <v>529</v>
      </c>
      <c r="G47" s="194" t="s">
        <v>602</v>
      </c>
      <c r="H47" s="194" t="s">
        <v>603</v>
      </c>
      <c r="I47" s="17" t="s">
        <v>526</v>
      </c>
      <c r="J47" s="17" t="s">
        <v>536</v>
      </c>
      <c r="K47" s="191">
        <v>44119</v>
      </c>
      <c r="L47" s="191">
        <v>44124</v>
      </c>
      <c r="M47" s="195">
        <v>5</v>
      </c>
      <c r="N47" s="3" t="str">
        <v>C</v>
      </c>
    </row>
    <row r="48" spans="1:14" x14ac:dyDescent="0.25">
      <c r="A48" s="17"/>
      <c r="B48" s="17"/>
      <c r="C48" s="190">
        <v>149</v>
      </c>
      <c r="D48" s="190">
        <v>5</v>
      </c>
      <c r="E48" s="190" t="s">
        <v>522</v>
      </c>
      <c r="F48" s="190" t="s">
        <v>529</v>
      </c>
      <c r="G48" s="194" t="s">
        <v>587</v>
      </c>
      <c r="H48" s="194" t="s">
        <v>604</v>
      </c>
      <c r="I48" s="17" t="s">
        <v>561</v>
      </c>
      <c r="J48" s="17" t="s">
        <v>582</v>
      </c>
      <c r="K48" s="191">
        <v>44111</v>
      </c>
      <c r="L48" s="191">
        <v>44120</v>
      </c>
      <c r="M48" s="195">
        <v>9</v>
      </c>
      <c r="N48" s="3" t="str">
        <v>A</v>
      </c>
    </row>
    <row r="49" spans="1:14" x14ac:dyDescent="0.25">
      <c r="A49" s="17"/>
      <c r="B49" s="17"/>
      <c r="C49" s="190">
        <v>150</v>
      </c>
      <c r="D49" s="190">
        <v>22</v>
      </c>
      <c r="E49" s="190" t="s">
        <v>522</v>
      </c>
      <c r="F49" s="190" t="s">
        <v>523</v>
      </c>
      <c r="G49" s="194" t="s">
        <v>580</v>
      </c>
      <c r="H49" s="194" t="s">
        <v>538</v>
      </c>
      <c r="I49" s="17" t="s">
        <v>535</v>
      </c>
      <c r="J49" s="17" t="s">
        <v>567</v>
      </c>
      <c r="K49" s="191">
        <v>44117</v>
      </c>
      <c r="L49" s="191">
        <v>44121</v>
      </c>
      <c r="M49" s="195">
        <v>4</v>
      </c>
      <c r="N49" s="3" t="str">
        <v>B</v>
      </c>
    </row>
    <row r="50" spans="1:14" x14ac:dyDescent="0.25">
      <c r="A50" s="17"/>
      <c r="B50" s="17"/>
      <c r="C50" s="190">
        <v>151</v>
      </c>
      <c r="D50" s="190">
        <v>9</v>
      </c>
      <c r="E50" s="190" t="s">
        <v>528</v>
      </c>
      <c r="F50" s="190" t="s">
        <v>523</v>
      </c>
      <c r="G50" s="194" t="s">
        <v>605</v>
      </c>
      <c r="H50" s="194" t="s">
        <v>606</v>
      </c>
      <c r="I50" s="17" t="s">
        <v>555</v>
      </c>
      <c r="J50" s="17" t="s">
        <v>539</v>
      </c>
      <c r="K50" s="191">
        <v>44113</v>
      </c>
      <c r="L50" s="191">
        <v>44121</v>
      </c>
      <c r="M50" s="195">
        <v>8</v>
      </c>
      <c r="N50" s="3" t="str">
        <v>C</v>
      </c>
    </row>
    <row r="51" spans="1:14" x14ac:dyDescent="0.25">
      <c r="A51" s="17"/>
      <c r="B51" s="17"/>
      <c r="C51" s="190">
        <v>152</v>
      </c>
      <c r="D51" s="190">
        <v>1</v>
      </c>
      <c r="E51" s="190" t="s">
        <v>528</v>
      </c>
      <c r="F51" s="190" t="s">
        <v>523</v>
      </c>
      <c r="G51" s="194" t="s">
        <v>587</v>
      </c>
      <c r="H51" s="194" t="s">
        <v>607</v>
      </c>
      <c r="I51" s="17" t="s">
        <v>526</v>
      </c>
      <c r="J51" s="17" t="s">
        <v>550</v>
      </c>
      <c r="K51" s="191">
        <v>44124</v>
      </c>
      <c r="L51" s="191">
        <v>44126</v>
      </c>
      <c r="M51" s="195">
        <v>2</v>
      </c>
      <c r="N51" s="3" t="str">
        <v>A</v>
      </c>
    </row>
    <row r="52" spans="1:14" x14ac:dyDescent="0.25">
      <c r="A52" s="17"/>
      <c r="B52" s="17"/>
      <c r="C52" s="190">
        <v>153</v>
      </c>
      <c r="D52" s="190">
        <v>6</v>
      </c>
      <c r="E52" s="190" t="s">
        <v>522</v>
      </c>
      <c r="F52" s="190" t="s">
        <v>523</v>
      </c>
      <c r="G52" s="194" t="s">
        <v>575</v>
      </c>
      <c r="H52" s="194" t="s">
        <v>608</v>
      </c>
      <c r="I52" s="17" t="s">
        <v>555</v>
      </c>
      <c r="J52" s="17" t="s">
        <v>556</v>
      </c>
      <c r="K52" s="191">
        <v>44118</v>
      </c>
      <c r="L52" s="191">
        <v>44120</v>
      </c>
      <c r="M52" s="195">
        <v>2</v>
      </c>
      <c r="N52" s="3" t="str">
        <v>C</v>
      </c>
    </row>
    <row r="53" spans="1:14" x14ac:dyDescent="0.25">
      <c r="A53" s="17"/>
      <c r="B53" s="17"/>
      <c r="C53" s="190">
        <v>154</v>
      </c>
      <c r="D53" s="190">
        <v>30</v>
      </c>
      <c r="E53" s="190" t="s">
        <v>528</v>
      </c>
      <c r="F53" s="190" t="s">
        <v>523</v>
      </c>
      <c r="G53" s="194" t="s">
        <v>609</v>
      </c>
      <c r="H53" s="194" t="s">
        <v>610</v>
      </c>
      <c r="I53" s="17" t="s">
        <v>526</v>
      </c>
      <c r="J53" s="17" t="s">
        <v>536</v>
      </c>
      <c r="K53" s="191">
        <v>44110</v>
      </c>
      <c r="L53" s="191">
        <v>44120</v>
      </c>
      <c r="M53" s="195">
        <v>10</v>
      </c>
      <c r="N53" s="3" t="str">
        <v>A</v>
      </c>
    </row>
    <row r="54" spans="1:14" x14ac:dyDescent="0.25">
      <c r="A54" s="17"/>
      <c r="B54" s="17"/>
      <c r="C54" s="190">
        <v>155</v>
      </c>
      <c r="D54" s="190">
        <v>2</v>
      </c>
      <c r="E54" s="190" t="s">
        <v>528</v>
      </c>
      <c r="F54" s="190" t="s">
        <v>523</v>
      </c>
      <c r="G54" s="194" t="s">
        <v>611</v>
      </c>
      <c r="H54" s="194" t="s">
        <v>612</v>
      </c>
      <c r="I54" s="17" t="s">
        <v>613</v>
      </c>
      <c r="J54" s="17" t="s">
        <v>536</v>
      </c>
      <c r="K54" s="191">
        <v>44115</v>
      </c>
      <c r="L54" s="191">
        <v>44120</v>
      </c>
      <c r="M54" s="195">
        <v>5</v>
      </c>
      <c r="N54" s="3" t="str">
        <v>B</v>
      </c>
    </row>
    <row r="55" spans="1:14" x14ac:dyDescent="0.25">
      <c r="A55" s="17"/>
      <c r="B55" s="17"/>
      <c r="C55" s="190">
        <v>156</v>
      </c>
      <c r="D55" s="190">
        <v>6</v>
      </c>
      <c r="E55" s="190" t="s">
        <v>522</v>
      </c>
      <c r="F55" s="190" t="s">
        <v>523</v>
      </c>
      <c r="G55" s="194" t="s">
        <v>614</v>
      </c>
      <c r="H55" s="194" t="s">
        <v>615</v>
      </c>
      <c r="I55" s="17" t="s">
        <v>535</v>
      </c>
      <c r="J55" s="17" t="s">
        <v>582</v>
      </c>
      <c r="K55" s="191">
        <v>44123</v>
      </c>
      <c r="L55" s="191">
        <v>44124</v>
      </c>
      <c r="M55" s="195">
        <v>1</v>
      </c>
      <c r="N55" s="3" t="str">
        <v>B</v>
      </c>
    </row>
    <row r="56" spans="1:14" x14ac:dyDescent="0.25">
      <c r="A56" s="17"/>
      <c r="B56" s="17"/>
      <c r="C56" s="190">
        <v>157</v>
      </c>
      <c r="D56" s="190">
        <v>8</v>
      </c>
      <c r="E56" s="190" t="s">
        <v>528</v>
      </c>
      <c r="F56" s="190" t="s">
        <v>523</v>
      </c>
      <c r="G56" s="194" t="s">
        <v>616</v>
      </c>
      <c r="H56" s="194" t="s">
        <v>566</v>
      </c>
      <c r="I56" s="17" t="s">
        <v>535</v>
      </c>
      <c r="J56" s="17" t="s">
        <v>527</v>
      </c>
      <c r="K56" s="191">
        <v>44111</v>
      </c>
      <c r="L56" s="191">
        <v>44117</v>
      </c>
      <c r="M56" s="195">
        <v>6</v>
      </c>
      <c r="N56" s="3" t="str">
        <v>C</v>
      </c>
    </row>
    <row r="57" spans="1:14" x14ac:dyDescent="0.25">
      <c r="A57" s="17"/>
      <c r="B57" s="17"/>
      <c r="C57" s="190">
        <v>158</v>
      </c>
      <c r="D57" s="190">
        <v>12</v>
      </c>
      <c r="E57" s="190" t="s">
        <v>528</v>
      </c>
      <c r="F57" s="190" t="s">
        <v>529</v>
      </c>
      <c r="G57" s="194" t="s">
        <v>575</v>
      </c>
      <c r="H57" s="194" t="s">
        <v>617</v>
      </c>
      <c r="I57" s="17" t="s">
        <v>535</v>
      </c>
      <c r="J57" s="17" t="s">
        <v>532</v>
      </c>
      <c r="K57" s="191">
        <v>44123</v>
      </c>
      <c r="L57" s="191">
        <v>44128</v>
      </c>
      <c r="M57" s="195">
        <v>5</v>
      </c>
      <c r="N57" s="3" t="str">
        <v>C</v>
      </c>
    </row>
    <row r="58" spans="1:14" x14ac:dyDescent="0.25">
      <c r="A58" s="17"/>
      <c r="B58" s="17"/>
      <c r="C58" s="190">
        <v>159</v>
      </c>
      <c r="D58" s="190">
        <v>36</v>
      </c>
      <c r="E58" s="190" t="s">
        <v>522</v>
      </c>
      <c r="F58" s="190" t="s">
        <v>529</v>
      </c>
      <c r="G58" s="194" t="s">
        <v>618</v>
      </c>
      <c r="H58" s="194" t="s">
        <v>571</v>
      </c>
      <c r="I58" s="17" t="s">
        <v>535</v>
      </c>
      <c r="J58" s="17" t="s">
        <v>545</v>
      </c>
      <c r="K58" s="191">
        <v>44113</v>
      </c>
      <c r="L58" s="191">
        <v>44116</v>
      </c>
      <c r="M58" s="195">
        <v>3</v>
      </c>
      <c r="N58" s="3" t="str">
        <v>C</v>
      </c>
    </row>
    <row r="59" spans="1:14" x14ac:dyDescent="0.25">
      <c r="A59" s="17"/>
      <c r="B59" s="17"/>
      <c r="C59" s="190">
        <v>160</v>
      </c>
      <c r="D59" s="190">
        <v>9</v>
      </c>
      <c r="E59" s="190" t="s">
        <v>522</v>
      </c>
      <c r="F59" s="190" t="s">
        <v>523</v>
      </c>
      <c r="G59" s="194" t="s">
        <v>619</v>
      </c>
      <c r="H59" s="194" t="s">
        <v>620</v>
      </c>
      <c r="I59" s="17" t="s">
        <v>535</v>
      </c>
      <c r="J59" s="17" t="s">
        <v>550</v>
      </c>
      <c r="K59" s="191">
        <v>44120</v>
      </c>
      <c r="L59" s="191">
        <v>44124</v>
      </c>
      <c r="M59" s="195">
        <v>4</v>
      </c>
      <c r="N59" s="3" t="str">
        <v>E</v>
      </c>
    </row>
    <row r="60" spans="1:14" x14ac:dyDescent="0.25">
      <c r="A60" s="17"/>
      <c r="B60" s="17"/>
      <c r="C60" s="190">
        <v>161</v>
      </c>
      <c r="D60" s="190">
        <v>5</v>
      </c>
      <c r="E60" s="190" t="s">
        <v>528</v>
      </c>
      <c r="F60" s="190" t="s">
        <v>523</v>
      </c>
      <c r="G60" s="194" t="s">
        <v>587</v>
      </c>
      <c r="H60" s="194" t="s">
        <v>621</v>
      </c>
      <c r="I60" s="17" t="s">
        <v>561</v>
      </c>
      <c r="J60" s="17" t="s">
        <v>556</v>
      </c>
      <c r="K60" s="191">
        <v>44117</v>
      </c>
      <c r="L60" s="191">
        <v>44121</v>
      </c>
      <c r="M60" s="195">
        <v>4</v>
      </c>
      <c r="N60" s="3" t="str">
        <v>C</v>
      </c>
    </row>
    <row r="61" spans="1:14" x14ac:dyDescent="0.25">
      <c r="A61" s="17"/>
      <c r="B61" s="17"/>
      <c r="C61" s="190">
        <v>163</v>
      </c>
      <c r="D61" s="190">
        <v>3</v>
      </c>
      <c r="E61" s="190" t="s">
        <v>522</v>
      </c>
      <c r="F61" s="190" t="s">
        <v>523</v>
      </c>
      <c r="G61" s="194" t="s">
        <v>446</v>
      </c>
      <c r="H61" s="194" t="s">
        <v>622</v>
      </c>
      <c r="I61" s="17" t="s">
        <v>613</v>
      </c>
      <c r="J61" s="17" t="s">
        <v>567</v>
      </c>
      <c r="K61" s="191">
        <v>44117</v>
      </c>
      <c r="L61" s="191">
        <v>44121</v>
      </c>
      <c r="M61" s="195">
        <v>4</v>
      </c>
      <c r="N61" s="3" t="str">
        <v>E</v>
      </c>
    </row>
    <row r="62" spans="1:14" x14ac:dyDescent="0.25">
      <c r="A62" s="17"/>
      <c r="B62" s="17"/>
      <c r="C62" s="190">
        <v>164</v>
      </c>
      <c r="D62" s="190">
        <v>6</v>
      </c>
      <c r="E62" s="190" t="s">
        <v>528</v>
      </c>
      <c r="F62" s="190" t="s">
        <v>523</v>
      </c>
      <c r="G62" s="194" t="s">
        <v>623</v>
      </c>
      <c r="H62" s="194" t="s">
        <v>624</v>
      </c>
      <c r="I62" s="17" t="s">
        <v>555</v>
      </c>
      <c r="J62" s="17" t="s">
        <v>556</v>
      </c>
      <c r="K62" s="191">
        <v>44113</v>
      </c>
      <c r="L62" s="191">
        <v>44117</v>
      </c>
      <c r="M62" s="195">
        <v>4</v>
      </c>
      <c r="N62" s="3" t="str">
        <v>D</v>
      </c>
    </row>
    <row r="63" spans="1:14" x14ac:dyDescent="0.25">
      <c r="A63" s="17"/>
      <c r="B63" s="17"/>
      <c r="C63" s="190">
        <v>165</v>
      </c>
      <c r="D63" s="190">
        <v>9</v>
      </c>
      <c r="E63" s="190" t="s">
        <v>528</v>
      </c>
      <c r="F63" s="190" t="s">
        <v>523</v>
      </c>
      <c r="G63" s="194" t="s">
        <v>625</v>
      </c>
      <c r="H63" s="194" t="s">
        <v>626</v>
      </c>
      <c r="I63" s="17" t="s">
        <v>561</v>
      </c>
      <c r="J63" s="17" t="s">
        <v>539</v>
      </c>
      <c r="K63" s="191">
        <v>44112</v>
      </c>
      <c r="L63" s="191">
        <v>44119</v>
      </c>
      <c r="M63" s="195">
        <v>7</v>
      </c>
      <c r="N63" s="3" t="str">
        <v>C</v>
      </c>
    </row>
    <row r="64" spans="1:14" x14ac:dyDescent="0.25">
      <c r="A64" s="17"/>
      <c r="B64" s="17"/>
      <c r="C64" s="190">
        <v>166</v>
      </c>
      <c r="D64" s="190">
        <v>11</v>
      </c>
      <c r="E64" s="190" t="s">
        <v>528</v>
      </c>
      <c r="F64" s="190" t="s">
        <v>523</v>
      </c>
      <c r="G64" s="194" t="s">
        <v>627</v>
      </c>
      <c r="H64" s="194" t="s">
        <v>628</v>
      </c>
      <c r="I64" s="17" t="s">
        <v>542</v>
      </c>
      <c r="J64" s="17" t="s">
        <v>545</v>
      </c>
      <c r="K64" s="191">
        <v>44122</v>
      </c>
      <c r="L64" s="191">
        <v>44126</v>
      </c>
      <c r="M64" s="195">
        <v>4</v>
      </c>
      <c r="N64" s="3" t="str">
        <v>C</v>
      </c>
    </row>
    <row r="65" spans="1:14" x14ac:dyDescent="0.25">
      <c r="A65" s="17"/>
      <c r="B65" s="17"/>
      <c r="C65" s="190">
        <v>167</v>
      </c>
      <c r="D65" s="190">
        <v>10</v>
      </c>
      <c r="E65" s="190" t="s">
        <v>528</v>
      </c>
      <c r="F65" s="190" t="s">
        <v>523</v>
      </c>
      <c r="G65" s="194" t="s">
        <v>629</v>
      </c>
      <c r="H65" s="194" t="s">
        <v>630</v>
      </c>
      <c r="I65" s="17" t="s">
        <v>555</v>
      </c>
      <c r="J65" s="17" t="s">
        <v>556</v>
      </c>
      <c r="K65" s="191">
        <v>44116</v>
      </c>
      <c r="L65" s="191">
        <v>44124</v>
      </c>
      <c r="M65" s="195">
        <v>8</v>
      </c>
      <c r="N65" s="3" t="str">
        <v>A</v>
      </c>
    </row>
    <row r="66" spans="1:14" x14ac:dyDescent="0.25">
      <c r="A66" s="17"/>
      <c r="B66" s="17"/>
      <c r="C66" s="190">
        <v>168</v>
      </c>
      <c r="D66" s="190">
        <v>9</v>
      </c>
      <c r="E66" s="190" t="s">
        <v>522</v>
      </c>
      <c r="F66" s="190" t="s">
        <v>529</v>
      </c>
      <c r="G66" s="194" t="s">
        <v>631</v>
      </c>
      <c r="H66" s="194" t="s">
        <v>632</v>
      </c>
      <c r="I66" s="17" t="s">
        <v>535</v>
      </c>
      <c r="J66" s="17" t="s">
        <v>545</v>
      </c>
      <c r="K66" s="191">
        <v>44123</v>
      </c>
      <c r="L66" s="191">
        <v>44125</v>
      </c>
      <c r="M66" s="195">
        <v>2</v>
      </c>
      <c r="N66" s="3" t="str">
        <v>C</v>
      </c>
    </row>
    <row r="67" spans="1:14" x14ac:dyDescent="0.25">
      <c r="A67" s="17"/>
      <c r="B67" s="17"/>
      <c r="C67" s="190">
        <v>169</v>
      </c>
      <c r="D67" s="190">
        <v>6</v>
      </c>
      <c r="E67" s="190" t="s">
        <v>528</v>
      </c>
      <c r="F67" s="190" t="s">
        <v>529</v>
      </c>
      <c r="G67" s="194" t="s">
        <v>633</v>
      </c>
      <c r="H67" s="194" t="s">
        <v>606</v>
      </c>
      <c r="I67" s="17" t="s">
        <v>535</v>
      </c>
      <c r="J67" s="17" t="s">
        <v>567</v>
      </c>
      <c r="K67" s="191">
        <v>44113</v>
      </c>
      <c r="L67" s="191">
        <v>44118</v>
      </c>
      <c r="M67" s="195">
        <v>5</v>
      </c>
      <c r="N67" s="3" t="str">
        <v>D</v>
      </c>
    </row>
    <row r="68" spans="1:14" x14ac:dyDescent="0.25">
      <c r="A68" s="17"/>
      <c r="B68" s="17"/>
      <c r="C68" s="190">
        <v>170</v>
      </c>
      <c r="D68" s="190">
        <v>5</v>
      </c>
      <c r="E68" s="190" t="s">
        <v>528</v>
      </c>
      <c r="F68" s="190" t="s">
        <v>523</v>
      </c>
      <c r="G68" s="194" t="s">
        <v>634</v>
      </c>
      <c r="H68" s="194" t="s">
        <v>635</v>
      </c>
      <c r="I68" s="17" t="s">
        <v>542</v>
      </c>
      <c r="J68" s="17" t="s">
        <v>536</v>
      </c>
      <c r="K68" s="191">
        <v>44122</v>
      </c>
      <c r="L68" s="191">
        <v>44124</v>
      </c>
      <c r="M68" s="195">
        <v>2</v>
      </c>
      <c r="N68" s="3" t="str">
        <v>A</v>
      </c>
    </row>
    <row r="69" spans="1:14" x14ac:dyDescent="0.25">
      <c r="A69" s="17"/>
      <c r="B69" s="17"/>
      <c r="C69" s="190">
        <v>171</v>
      </c>
      <c r="D69" s="190">
        <v>22</v>
      </c>
      <c r="E69" s="190" t="s">
        <v>522</v>
      </c>
      <c r="F69" s="190" t="s">
        <v>523</v>
      </c>
      <c r="G69" s="194" t="s">
        <v>636</v>
      </c>
      <c r="H69" s="194" t="s">
        <v>637</v>
      </c>
      <c r="I69" s="17" t="s">
        <v>526</v>
      </c>
      <c r="J69" s="17" t="s">
        <v>532</v>
      </c>
      <c r="K69" s="191">
        <v>44119</v>
      </c>
      <c r="L69" s="191">
        <v>44120</v>
      </c>
      <c r="M69" s="195">
        <v>1</v>
      </c>
      <c r="N69" s="3" t="str">
        <v>C</v>
      </c>
    </row>
    <row r="70" spans="1:14" x14ac:dyDescent="0.25">
      <c r="A70" s="17"/>
      <c r="B70" s="17"/>
      <c r="C70" s="190">
        <v>172</v>
      </c>
      <c r="D70" s="190">
        <v>9</v>
      </c>
      <c r="E70" s="190" t="s">
        <v>522</v>
      </c>
      <c r="F70" s="190" t="s">
        <v>523</v>
      </c>
      <c r="G70" s="194" t="s">
        <v>625</v>
      </c>
      <c r="H70" s="194" t="s">
        <v>638</v>
      </c>
      <c r="I70" s="17" t="s">
        <v>555</v>
      </c>
      <c r="J70" s="17" t="s">
        <v>536</v>
      </c>
      <c r="K70" s="191">
        <v>44123</v>
      </c>
      <c r="L70" s="191">
        <v>44128</v>
      </c>
      <c r="M70" s="195">
        <v>5</v>
      </c>
      <c r="N70" s="3" t="str">
        <v>C</v>
      </c>
    </row>
    <row r="71" spans="1:14" x14ac:dyDescent="0.25">
      <c r="A71" s="17"/>
      <c r="B71" s="17"/>
      <c r="C71" s="190">
        <v>173</v>
      </c>
      <c r="D71" s="190">
        <v>1</v>
      </c>
      <c r="E71" s="190" t="s">
        <v>528</v>
      </c>
      <c r="F71" s="190" t="s">
        <v>523</v>
      </c>
      <c r="G71" s="194" t="s">
        <v>636</v>
      </c>
      <c r="H71" s="194" t="s">
        <v>639</v>
      </c>
      <c r="I71" s="17" t="s">
        <v>526</v>
      </c>
      <c r="J71" s="17" t="s">
        <v>527</v>
      </c>
      <c r="K71" s="191">
        <v>44123</v>
      </c>
      <c r="L71" s="191">
        <v>44125</v>
      </c>
      <c r="M71" s="195">
        <v>2</v>
      </c>
      <c r="N71" s="3" t="str">
        <v>B</v>
      </c>
    </row>
    <row r="72" spans="1:14" x14ac:dyDescent="0.25">
      <c r="A72" s="17"/>
      <c r="B72" s="17"/>
      <c r="C72" s="190">
        <v>174</v>
      </c>
      <c r="D72" s="190">
        <v>6</v>
      </c>
      <c r="E72" s="190" t="s">
        <v>528</v>
      </c>
      <c r="F72" s="190" t="s">
        <v>529</v>
      </c>
      <c r="G72" s="194" t="s">
        <v>585</v>
      </c>
      <c r="H72" s="194" t="s">
        <v>635</v>
      </c>
      <c r="I72" s="17" t="s">
        <v>542</v>
      </c>
      <c r="J72" s="17" t="s">
        <v>539</v>
      </c>
      <c r="K72" s="191">
        <v>44111</v>
      </c>
      <c r="L72" s="191">
        <v>44116</v>
      </c>
      <c r="M72" s="195">
        <v>5</v>
      </c>
      <c r="N72" s="3" t="str">
        <v>B</v>
      </c>
    </row>
    <row r="73" spans="1:14" x14ac:dyDescent="0.25">
      <c r="A73" s="17"/>
      <c r="B73" s="17"/>
      <c r="C73" s="190">
        <v>175</v>
      </c>
      <c r="D73" s="190">
        <v>30</v>
      </c>
      <c r="E73" s="190" t="s">
        <v>522</v>
      </c>
      <c r="F73" s="190" t="s">
        <v>529</v>
      </c>
      <c r="G73" s="194" t="s">
        <v>640</v>
      </c>
      <c r="H73" s="194" t="s">
        <v>641</v>
      </c>
      <c r="I73" s="17" t="s">
        <v>526</v>
      </c>
      <c r="J73" s="17" t="s">
        <v>567</v>
      </c>
      <c r="K73" s="191">
        <v>44122</v>
      </c>
      <c r="L73" s="191">
        <v>44124</v>
      </c>
      <c r="M73" s="195">
        <v>2</v>
      </c>
      <c r="N73" s="3" t="str">
        <v>A</v>
      </c>
    </row>
    <row r="74" spans="1:14" x14ac:dyDescent="0.25">
      <c r="A74" s="17"/>
      <c r="B74" s="17"/>
      <c r="C74" s="190">
        <v>176</v>
      </c>
      <c r="D74" s="190">
        <v>2</v>
      </c>
      <c r="E74" s="190" t="s">
        <v>528</v>
      </c>
      <c r="F74" s="190" t="s">
        <v>523</v>
      </c>
      <c r="G74" s="194" t="s">
        <v>642</v>
      </c>
      <c r="H74" s="194" t="s">
        <v>643</v>
      </c>
      <c r="I74" s="17" t="s">
        <v>526</v>
      </c>
      <c r="J74" s="17" t="s">
        <v>532</v>
      </c>
      <c r="K74" s="191">
        <v>44123</v>
      </c>
      <c r="L74" s="191">
        <v>44124</v>
      </c>
      <c r="M74" s="195">
        <v>1</v>
      </c>
      <c r="N74" s="3" t="str">
        <v>E</v>
      </c>
    </row>
    <row r="75" spans="1:14" x14ac:dyDescent="0.25">
      <c r="A75" s="17"/>
      <c r="B75" s="17"/>
      <c r="C75" s="190">
        <v>178</v>
      </c>
      <c r="D75" s="190">
        <v>8</v>
      </c>
      <c r="E75" s="190" t="s">
        <v>522</v>
      </c>
      <c r="F75" s="190" t="s">
        <v>523</v>
      </c>
      <c r="G75" s="194" t="s">
        <v>644</v>
      </c>
      <c r="H75" s="194" t="s">
        <v>645</v>
      </c>
      <c r="I75" s="17" t="s">
        <v>542</v>
      </c>
      <c r="J75" s="17" t="s">
        <v>527</v>
      </c>
      <c r="K75" s="191">
        <v>44123</v>
      </c>
      <c r="L75" s="191">
        <v>44125</v>
      </c>
      <c r="M75" s="195">
        <v>2</v>
      </c>
      <c r="N75" s="3" t="str">
        <v>A</v>
      </c>
    </row>
    <row r="76" spans="1:14" x14ac:dyDescent="0.25">
      <c r="A76" s="17"/>
      <c r="B76" s="17"/>
      <c r="C76" s="190">
        <v>179</v>
      </c>
      <c r="D76" s="190">
        <v>12</v>
      </c>
      <c r="E76" s="190" t="s">
        <v>522</v>
      </c>
      <c r="F76" s="190" t="s">
        <v>523</v>
      </c>
      <c r="G76" s="194" t="s">
        <v>569</v>
      </c>
      <c r="H76" s="194" t="s">
        <v>646</v>
      </c>
      <c r="I76" s="17" t="s">
        <v>555</v>
      </c>
      <c r="J76" s="17" t="s">
        <v>527</v>
      </c>
      <c r="K76" s="191">
        <v>44110</v>
      </c>
      <c r="L76" s="191">
        <v>44118</v>
      </c>
      <c r="M76" s="195">
        <v>8</v>
      </c>
      <c r="N76" s="3" t="str">
        <v>C</v>
      </c>
    </row>
    <row r="77" spans="1:14" x14ac:dyDescent="0.25">
      <c r="A77" s="17"/>
      <c r="B77" s="17"/>
      <c r="C77" s="190">
        <v>180</v>
      </c>
      <c r="D77" s="190">
        <v>36</v>
      </c>
      <c r="E77" s="190" t="s">
        <v>528</v>
      </c>
      <c r="F77" s="190" t="s">
        <v>529</v>
      </c>
      <c r="G77" s="194" t="s">
        <v>647</v>
      </c>
      <c r="H77" s="194" t="s">
        <v>648</v>
      </c>
      <c r="I77" s="17" t="s">
        <v>526</v>
      </c>
      <c r="J77" s="17" t="s">
        <v>550</v>
      </c>
      <c r="K77" s="191">
        <v>44113</v>
      </c>
      <c r="L77" s="191">
        <v>44117</v>
      </c>
      <c r="M77" s="195">
        <v>4</v>
      </c>
      <c r="N77" s="3" t="str">
        <v>C</v>
      </c>
    </row>
    <row r="78" spans="1:14" x14ac:dyDescent="0.25">
      <c r="A78" s="17"/>
      <c r="B78" s="17"/>
      <c r="C78" s="190">
        <v>181</v>
      </c>
      <c r="D78" s="190">
        <v>9</v>
      </c>
      <c r="E78" s="190" t="s">
        <v>528</v>
      </c>
      <c r="F78" s="190" t="s">
        <v>529</v>
      </c>
      <c r="G78" s="194" t="s">
        <v>585</v>
      </c>
      <c r="H78" s="194" t="s">
        <v>649</v>
      </c>
      <c r="I78" s="17" t="s">
        <v>526</v>
      </c>
      <c r="J78" s="17" t="s">
        <v>567</v>
      </c>
      <c r="K78" s="191">
        <v>44116</v>
      </c>
      <c r="L78" s="191">
        <v>44118</v>
      </c>
      <c r="M78" s="195">
        <v>2</v>
      </c>
      <c r="N78" s="3" t="str">
        <v>A</v>
      </c>
    </row>
    <row r="79" spans="1:14" x14ac:dyDescent="0.25">
      <c r="A79" s="17"/>
      <c r="B79" s="17"/>
      <c r="C79" s="190">
        <v>182</v>
      </c>
      <c r="D79" s="190">
        <v>5</v>
      </c>
      <c r="E79" s="190" t="s">
        <v>522</v>
      </c>
      <c r="F79" s="190" t="s">
        <v>523</v>
      </c>
      <c r="G79" s="194" t="s">
        <v>618</v>
      </c>
      <c r="H79" s="194" t="s">
        <v>650</v>
      </c>
      <c r="I79" s="17" t="s">
        <v>526</v>
      </c>
      <c r="J79" s="17" t="s">
        <v>527</v>
      </c>
      <c r="K79" s="191">
        <v>44118</v>
      </c>
      <c r="L79" s="191">
        <v>44124</v>
      </c>
      <c r="M79" s="195">
        <v>6</v>
      </c>
      <c r="N79" s="3" t="str">
        <v>B</v>
      </c>
    </row>
    <row r="80" spans="1:14" x14ac:dyDescent="0.25">
      <c r="A80" s="17"/>
      <c r="B80" s="17"/>
      <c r="C80" s="190">
        <v>183</v>
      </c>
      <c r="D80" s="190">
        <v>11</v>
      </c>
      <c r="E80" s="190" t="s">
        <v>528</v>
      </c>
      <c r="F80" s="190" t="s">
        <v>523</v>
      </c>
      <c r="G80" s="194" t="s">
        <v>537</v>
      </c>
      <c r="H80" s="194" t="s">
        <v>651</v>
      </c>
      <c r="I80" s="17" t="s">
        <v>561</v>
      </c>
      <c r="J80" s="17" t="s">
        <v>539</v>
      </c>
      <c r="K80" s="191">
        <v>44114</v>
      </c>
      <c r="L80" s="191">
        <v>44120</v>
      </c>
      <c r="M80" s="195">
        <v>6</v>
      </c>
      <c r="N80" s="3" t="str">
        <v>E</v>
      </c>
    </row>
    <row r="81" spans="1:14" x14ac:dyDescent="0.25">
      <c r="A81" s="17"/>
      <c r="B81" s="17"/>
      <c r="C81" s="190">
        <v>184</v>
      </c>
      <c r="D81" s="190">
        <v>3</v>
      </c>
      <c r="E81" s="190" t="s">
        <v>528</v>
      </c>
      <c r="F81" s="190" t="s">
        <v>523</v>
      </c>
      <c r="G81" s="194" t="s">
        <v>543</v>
      </c>
      <c r="H81" s="194" t="s">
        <v>652</v>
      </c>
      <c r="I81" s="17" t="s">
        <v>526</v>
      </c>
      <c r="J81" s="17" t="s">
        <v>532</v>
      </c>
      <c r="K81" s="191">
        <v>44122</v>
      </c>
      <c r="L81" s="191">
        <v>44129</v>
      </c>
      <c r="M81" s="195">
        <v>7</v>
      </c>
      <c r="N81" s="3" t="str">
        <v>D</v>
      </c>
    </row>
    <row r="82" spans="1:14" x14ac:dyDescent="0.25">
      <c r="A82" s="17"/>
      <c r="B82" s="17"/>
      <c r="C82" s="190">
        <v>185</v>
      </c>
      <c r="D82" s="190">
        <v>6</v>
      </c>
      <c r="E82" s="190" t="s">
        <v>522</v>
      </c>
      <c r="F82" s="190" t="s">
        <v>523</v>
      </c>
      <c r="G82" s="194" t="s">
        <v>636</v>
      </c>
      <c r="H82" s="194" t="s">
        <v>653</v>
      </c>
      <c r="I82" s="17" t="s">
        <v>526</v>
      </c>
      <c r="J82" s="17" t="s">
        <v>567</v>
      </c>
      <c r="K82" s="191">
        <v>44118</v>
      </c>
      <c r="L82" s="191">
        <v>44120</v>
      </c>
      <c r="M82" s="195">
        <v>2</v>
      </c>
      <c r="N82" s="3" t="str">
        <v>A</v>
      </c>
    </row>
    <row r="83" spans="1:14" x14ac:dyDescent="0.25">
      <c r="A83" s="17"/>
      <c r="B83" s="17"/>
      <c r="C83" s="190">
        <v>187</v>
      </c>
      <c r="D83" s="190">
        <v>11</v>
      </c>
      <c r="E83" s="190" t="s">
        <v>528</v>
      </c>
      <c r="F83" s="190" t="s">
        <v>523</v>
      </c>
      <c r="G83" s="194" t="s">
        <v>654</v>
      </c>
      <c r="H83" s="194" t="s">
        <v>655</v>
      </c>
      <c r="I83" s="17" t="s">
        <v>561</v>
      </c>
      <c r="J83" s="17" t="s">
        <v>567</v>
      </c>
      <c r="K83" s="191">
        <v>44111</v>
      </c>
      <c r="L83" s="191">
        <v>44124</v>
      </c>
      <c r="M83" s="195">
        <v>13</v>
      </c>
      <c r="N83" s="3" t="str">
        <v>B</v>
      </c>
    </row>
    <row r="84" spans="1:14" x14ac:dyDescent="0.25">
      <c r="A84" s="17"/>
      <c r="B84" s="17"/>
      <c r="C84" s="190">
        <v>188</v>
      </c>
      <c r="D84" s="190">
        <v>10</v>
      </c>
      <c r="E84" s="190" t="s">
        <v>528</v>
      </c>
      <c r="F84" s="190" t="s">
        <v>523</v>
      </c>
      <c r="G84" s="194" t="s">
        <v>656</v>
      </c>
      <c r="H84" s="194" t="s">
        <v>657</v>
      </c>
      <c r="I84" s="17" t="s">
        <v>535</v>
      </c>
      <c r="J84" s="17" t="s">
        <v>567</v>
      </c>
      <c r="K84" s="191">
        <v>44111</v>
      </c>
      <c r="L84" s="191">
        <v>44117</v>
      </c>
      <c r="M84" s="195">
        <v>6</v>
      </c>
      <c r="N84" s="3" t="str">
        <v>B</v>
      </c>
    </row>
    <row r="85" spans="1:14" x14ac:dyDescent="0.25">
      <c r="A85" s="17"/>
      <c r="B85" s="17"/>
      <c r="C85" s="190">
        <v>189</v>
      </c>
      <c r="D85" s="190">
        <v>9</v>
      </c>
      <c r="E85" s="190" t="s">
        <v>522</v>
      </c>
      <c r="F85" s="190" t="s">
        <v>523</v>
      </c>
      <c r="G85" s="194" t="s">
        <v>658</v>
      </c>
      <c r="H85" s="194" t="s">
        <v>659</v>
      </c>
      <c r="I85" s="17" t="s">
        <v>555</v>
      </c>
      <c r="J85" s="17" t="s">
        <v>545</v>
      </c>
      <c r="K85" s="191">
        <v>44114</v>
      </c>
      <c r="L85" s="191">
        <v>44121</v>
      </c>
      <c r="M85" s="195">
        <v>7</v>
      </c>
      <c r="N85" s="3" t="str">
        <v>A</v>
      </c>
    </row>
    <row r="86" spans="1:14" x14ac:dyDescent="0.25">
      <c r="A86" s="17"/>
      <c r="B86" s="17"/>
      <c r="C86" s="190">
        <v>190</v>
      </c>
      <c r="D86" s="190">
        <v>6</v>
      </c>
      <c r="E86" s="190" t="s">
        <v>522</v>
      </c>
      <c r="F86" s="190" t="s">
        <v>529</v>
      </c>
      <c r="G86" s="194" t="s">
        <v>557</v>
      </c>
      <c r="H86" s="194" t="s">
        <v>660</v>
      </c>
      <c r="I86" s="17" t="s">
        <v>526</v>
      </c>
      <c r="J86" s="17" t="s">
        <v>567</v>
      </c>
      <c r="K86" s="191">
        <v>44123</v>
      </c>
      <c r="L86" s="191">
        <v>44125</v>
      </c>
      <c r="M86" s="195">
        <v>2</v>
      </c>
      <c r="N86" s="3" t="str">
        <v>B</v>
      </c>
    </row>
    <row r="87" spans="1:14" x14ac:dyDescent="0.25">
      <c r="A87" s="17"/>
      <c r="B87" s="17"/>
      <c r="C87" s="190">
        <v>192</v>
      </c>
      <c r="D87" s="190">
        <v>22</v>
      </c>
      <c r="E87" s="190" t="s">
        <v>528</v>
      </c>
      <c r="F87" s="190" t="s">
        <v>523</v>
      </c>
      <c r="G87" s="194" t="s">
        <v>661</v>
      </c>
      <c r="H87" s="194" t="s">
        <v>662</v>
      </c>
      <c r="I87" s="17" t="s">
        <v>542</v>
      </c>
      <c r="J87" s="17" t="s">
        <v>539</v>
      </c>
      <c r="K87" s="191">
        <v>44117</v>
      </c>
      <c r="L87" s="191">
        <v>44121</v>
      </c>
      <c r="M87" s="195">
        <v>4</v>
      </c>
      <c r="N87" s="3" t="str">
        <v>A</v>
      </c>
    </row>
    <row r="88" spans="1:14" x14ac:dyDescent="0.25">
      <c r="A88" s="17"/>
      <c r="B88" s="17"/>
      <c r="C88" s="190">
        <v>193</v>
      </c>
      <c r="D88" s="190">
        <v>9</v>
      </c>
      <c r="E88" s="190" t="s">
        <v>522</v>
      </c>
      <c r="F88" s="190" t="s">
        <v>523</v>
      </c>
      <c r="G88" s="194" t="s">
        <v>633</v>
      </c>
      <c r="H88" s="194" t="s">
        <v>663</v>
      </c>
      <c r="I88" s="17" t="s">
        <v>555</v>
      </c>
      <c r="J88" s="17" t="s">
        <v>545</v>
      </c>
      <c r="K88" s="191">
        <v>44120</v>
      </c>
      <c r="L88" s="191">
        <v>44122</v>
      </c>
      <c r="M88" s="195">
        <v>2</v>
      </c>
      <c r="N88" s="3" t="str">
        <v>A</v>
      </c>
    </row>
    <row r="89" spans="1:14" x14ac:dyDescent="0.25">
      <c r="A89" s="17"/>
      <c r="B89" s="17"/>
      <c r="C89" s="190">
        <v>194</v>
      </c>
      <c r="D89" s="190">
        <v>6</v>
      </c>
      <c r="E89" s="190" t="s">
        <v>522</v>
      </c>
      <c r="F89" s="190" t="s">
        <v>523</v>
      </c>
      <c r="G89" s="194" t="s">
        <v>546</v>
      </c>
      <c r="H89" s="194" t="s">
        <v>664</v>
      </c>
      <c r="I89" s="17" t="s">
        <v>535</v>
      </c>
      <c r="J89" s="17" t="s">
        <v>527</v>
      </c>
      <c r="K89" s="191">
        <v>44123</v>
      </c>
      <c r="L89" s="191">
        <v>44127</v>
      </c>
      <c r="M89" s="195">
        <v>4</v>
      </c>
      <c r="N89" s="3" t="str">
        <v>E</v>
      </c>
    </row>
    <row r="90" spans="1:14" x14ac:dyDescent="0.25">
      <c r="A90" s="17"/>
      <c r="B90" s="17"/>
      <c r="C90" s="190">
        <v>196</v>
      </c>
      <c r="D90" s="190">
        <v>3</v>
      </c>
      <c r="E90" s="190" t="s">
        <v>528</v>
      </c>
      <c r="F90" s="190" t="s">
        <v>523</v>
      </c>
      <c r="G90" s="194" t="s">
        <v>611</v>
      </c>
      <c r="H90" s="194" t="s">
        <v>590</v>
      </c>
      <c r="I90" s="17" t="s">
        <v>561</v>
      </c>
      <c r="J90" s="17" t="s">
        <v>582</v>
      </c>
      <c r="K90" s="191">
        <v>44114</v>
      </c>
      <c r="L90" s="191">
        <v>44121</v>
      </c>
      <c r="M90" s="195">
        <v>7</v>
      </c>
      <c r="N90" s="3" t="str">
        <v>C</v>
      </c>
    </row>
    <row r="91" spans="1:14" x14ac:dyDescent="0.25">
      <c r="A91" s="17"/>
      <c r="B91" s="17"/>
      <c r="C91" s="190">
        <v>197</v>
      </c>
      <c r="D91" s="190">
        <v>6</v>
      </c>
      <c r="E91" s="190" t="s">
        <v>522</v>
      </c>
      <c r="F91" s="190" t="s">
        <v>523</v>
      </c>
      <c r="G91" s="194" t="s">
        <v>665</v>
      </c>
      <c r="H91" s="194" t="s">
        <v>626</v>
      </c>
      <c r="I91" s="17" t="s">
        <v>526</v>
      </c>
      <c r="J91" s="17" t="s">
        <v>556</v>
      </c>
      <c r="K91" s="191">
        <v>44116</v>
      </c>
      <c r="L91" s="191">
        <v>44119</v>
      </c>
      <c r="M91" s="195">
        <v>3</v>
      </c>
      <c r="N91" s="3" t="str">
        <v>E</v>
      </c>
    </row>
    <row r="92" spans="1:14" x14ac:dyDescent="0.25">
      <c r="A92" s="17"/>
      <c r="B92" s="17"/>
      <c r="C92" s="190">
        <v>198</v>
      </c>
      <c r="D92" s="190">
        <v>5</v>
      </c>
      <c r="E92" s="190" t="s">
        <v>528</v>
      </c>
      <c r="F92" s="190" t="s">
        <v>523</v>
      </c>
      <c r="G92" s="194" t="s">
        <v>666</v>
      </c>
      <c r="H92" s="194" t="s">
        <v>667</v>
      </c>
      <c r="I92" s="17" t="s">
        <v>561</v>
      </c>
      <c r="J92" s="17" t="s">
        <v>582</v>
      </c>
      <c r="K92" s="191">
        <v>44124</v>
      </c>
      <c r="L92" s="191">
        <v>44126</v>
      </c>
      <c r="M92" s="195">
        <v>2</v>
      </c>
      <c r="N92" s="3"/>
    </row>
    <row r="93" spans="1:14" x14ac:dyDescent="0.25">
      <c r="A93" s="17"/>
      <c r="B93" s="17"/>
      <c r="C93" s="190">
        <v>199</v>
      </c>
      <c r="D93" s="190">
        <v>4</v>
      </c>
      <c r="E93" s="190" t="s">
        <v>528</v>
      </c>
      <c r="F93" s="190" t="s">
        <v>523</v>
      </c>
      <c r="G93" s="194" t="s">
        <v>668</v>
      </c>
      <c r="H93" s="194" t="s">
        <v>669</v>
      </c>
      <c r="I93" s="17" t="s">
        <v>526</v>
      </c>
      <c r="J93" s="17" t="s">
        <v>550</v>
      </c>
      <c r="K93" s="191">
        <v>44123</v>
      </c>
      <c r="L93" s="191">
        <v>44130</v>
      </c>
      <c r="M93" s="195">
        <v>7</v>
      </c>
      <c r="N93" s="3"/>
    </row>
    <row r="94" spans="1:14" x14ac:dyDescent="0.25">
      <c r="A94" s="17"/>
      <c r="B94" s="17"/>
      <c r="C94" s="190">
        <v>200</v>
      </c>
      <c r="D94" s="190">
        <v>14</v>
      </c>
      <c r="E94" s="190" t="s">
        <v>522</v>
      </c>
      <c r="F94" s="190" t="s">
        <v>529</v>
      </c>
      <c r="G94" s="194" t="s">
        <v>642</v>
      </c>
      <c r="H94" s="194" t="s">
        <v>573</v>
      </c>
      <c r="I94" s="17" t="s">
        <v>561</v>
      </c>
      <c r="J94" s="17" t="s">
        <v>536</v>
      </c>
      <c r="K94" s="191">
        <v>44114</v>
      </c>
      <c r="L94" s="191">
        <v>44119</v>
      </c>
      <c r="M94" s="195">
        <v>5</v>
      </c>
      <c r="N94" s="3"/>
    </row>
    <row r="95" spans="1:14" x14ac:dyDescent="0.25">
      <c r="A95" s="17"/>
      <c r="B95" s="17"/>
      <c r="C95" s="190">
        <v>201</v>
      </c>
      <c r="D95" s="190">
        <v>18</v>
      </c>
      <c r="E95" s="190" t="s">
        <v>522</v>
      </c>
      <c r="F95" s="190" t="s">
        <v>529</v>
      </c>
      <c r="G95" s="194" t="s">
        <v>670</v>
      </c>
      <c r="H95" s="194" t="s">
        <v>612</v>
      </c>
      <c r="I95" s="17" t="s">
        <v>526</v>
      </c>
      <c r="J95" s="17" t="s">
        <v>556</v>
      </c>
      <c r="K95" s="191">
        <v>44123</v>
      </c>
      <c r="L95" s="191">
        <v>44129</v>
      </c>
      <c r="M95" s="195">
        <v>6</v>
      </c>
      <c r="N95" s="3"/>
    </row>
    <row r="96" spans="1:14" x14ac:dyDescent="0.25">
      <c r="A96" s="17"/>
      <c r="B96" s="17"/>
      <c r="C96" s="190">
        <v>202</v>
      </c>
      <c r="D96" s="190">
        <v>20</v>
      </c>
      <c r="E96" s="190" t="s">
        <v>522</v>
      </c>
      <c r="F96" s="190" t="s">
        <v>523</v>
      </c>
      <c r="G96" s="194" t="s">
        <v>671</v>
      </c>
      <c r="H96" s="194" t="s">
        <v>672</v>
      </c>
      <c r="I96" s="17" t="s">
        <v>542</v>
      </c>
      <c r="J96" s="17" t="s">
        <v>539</v>
      </c>
      <c r="K96" s="191">
        <v>44115</v>
      </c>
      <c r="L96" s="191">
        <v>44120</v>
      </c>
      <c r="M96" s="195">
        <v>5</v>
      </c>
      <c r="N96" s="3"/>
    </row>
    <row r="97" spans="1:14" x14ac:dyDescent="0.25">
      <c r="A97" s="17"/>
      <c r="B97" s="17"/>
      <c r="C97" s="190">
        <v>203</v>
      </c>
      <c r="D97" s="190">
        <v>14</v>
      </c>
      <c r="E97" s="190" t="s">
        <v>528</v>
      </c>
      <c r="F97" s="190" t="s">
        <v>523</v>
      </c>
      <c r="G97" s="194" t="s">
        <v>673</v>
      </c>
      <c r="H97" s="194" t="s">
        <v>626</v>
      </c>
      <c r="I97" s="17" t="s">
        <v>561</v>
      </c>
      <c r="J97" s="17" t="s">
        <v>536</v>
      </c>
      <c r="K97" s="191">
        <v>44123</v>
      </c>
      <c r="L97" s="191">
        <v>44131</v>
      </c>
      <c r="M97" s="195">
        <v>8</v>
      </c>
      <c r="N97" s="3"/>
    </row>
    <row r="98" spans="1:14" x14ac:dyDescent="0.25">
      <c r="A98" s="17"/>
      <c r="B98" s="17"/>
      <c r="C98" s="190">
        <v>204</v>
      </c>
      <c r="D98" s="190">
        <v>11</v>
      </c>
      <c r="E98" s="190" t="s">
        <v>528</v>
      </c>
      <c r="F98" s="190" t="s">
        <v>523</v>
      </c>
      <c r="G98" s="194" t="s">
        <v>543</v>
      </c>
      <c r="H98" s="194" t="s">
        <v>674</v>
      </c>
      <c r="I98" s="17" t="s">
        <v>526</v>
      </c>
      <c r="J98" s="17" t="s">
        <v>550</v>
      </c>
      <c r="K98" s="191">
        <v>44119</v>
      </c>
      <c r="L98" s="191">
        <v>44120</v>
      </c>
      <c r="M98" s="195">
        <v>1</v>
      </c>
      <c r="N98" s="3"/>
    </row>
    <row r="99" spans="1:14" x14ac:dyDescent="0.25">
      <c r="A99" s="17"/>
      <c r="B99" s="17"/>
      <c r="C99" s="190">
        <v>205</v>
      </c>
      <c r="D99" s="190">
        <v>2</v>
      </c>
      <c r="E99" s="190" t="s">
        <v>522</v>
      </c>
      <c r="F99" s="190" t="s">
        <v>523</v>
      </c>
      <c r="G99" s="194" t="s">
        <v>668</v>
      </c>
      <c r="H99" s="194" t="s">
        <v>544</v>
      </c>
      <c r="I99" s="17" t="s">
        <v>526</v>
      </c>
      <c r="J99" s="17" t="s">
        <v>545</v>
      </c>
      <c r="K99" s="191">
        <v>44116</v>
      </c>
      <c r="L99" s="191">
        <v>44122</v>
      </c>
      <c r="M99" s="195">
        <v>6</v>
      </c>
      <c r="N99" s="3"/>
    </row>
    <row r="100" spans="1:14" x14ac:dyDescent="0.25">
      <c r="A100" s="17"/>
      <c r="B100" s="17"/>
      <c r="C100" s="190">
        <v>206</v>
      </c>
      <c r="D100" s="190">
        <v>0</v>
      </c>
      <c r="E100" s="190" t="s">
        <v>528</v>
      </c>
      <c r="F100" s="190" t="s">
        <v>529</v>
      </c>
      <c r="G100" s="194" t="s">
        <v>675</v>
      </c>
      <c r="H100" s="194" t="s">
        <v>676</v>
      </c>
      <c r="I100" s="17" t="s">
        <v>526</v>
      </c>
      <c r="J100" s="17" t="s">
        <v>532</v>
      </c>
      <c r="K100" s="191">
        <v>44113</v>
      </c>
      <c r="L100" s="191">
        <v>44122</v>
      </c>
      <c r="M100" s="195">
        <v>9</v>
      </c>
      <c r="N100" s="3"/>
    </row>
    <row r="101" spans="1:14" x14ac:dyDescent="0.25">
      <c r="A101" s="17"/>
      <c r="B101" s="17"/>
      <c r="C101" s="190">
        <v>207</v>
      </c>
      <c r="D101" s="190">
        <v>0</v>
      </c>
      <c r="E101" s="190" t="s">
        <v>528</v>
      </c>
      <c r="F101" s="190" t="s">
        <v>529</v>
      </c>
      <c r="G101" s="194" t="s">
        <v>553</v>
      </c>
      <c r="H101" s="194" t="s">
        <v>525</v>
      </c>
      <c r="I101" s="17" t="s">
        <v>526</v>
      </c>
      <c r="J101" s="17" t="s">
        <v>536</v>
      </c>
      <c r="K101" s="191">
        <v>44112</v>
      </c>
      <c r="L101" s="191">
        <v>44113</v>
      </c>
      <c r="M101" s="195">
        <v>1</v>
      </c>
      <c r="N101" s="3"/>
    </row>
    <row r="102" spans="1:14" x14ac:dyDescent="0.25">
      <c r="A102" s="17"/>
      <c r="B102" s="17"/>
      <c r="C102" s="190">
        <v>208</v>
      </c>
      <c r="D102" s="190">
        <v>8</v>
      </c>
      <c r="E102" s="190" t="s">
        <v>522</v>
      </c>
      <c r="F102" s="190" t="s">
        <v>523</v>
      </c>
      <c r="G102" s="194" t="s">
        <v>677</v>
      </c>
      <c r="H102" s="194" t="s">
        <v>678</v>
      </c>
      <c r="I102" s="17" t="s">
        <v>561</v>
      </c>
      <c r="J102" s="17" t="s">
        <v>567</v>
      </c>
      <c r="K102" s="191">
        <v>44114</v>
      </c>
      <c r="L102" s="191">
        <v>44130</v>
      </c>
      <c r="M102" s="195">
        <v>16</v>
      </c>
      <c r="N102" s="3"/>
    </row>
    <row r="103" spans="1:14" x14ac:dyDescent="0.25">
      <c r="A103" s="17"/>
      <c r="B103" s="17"/>
      <c r="C103" s="190">
        <v>209</v>
      </c>
      <c r="D103" s="190">
        <v>7</v>
      </c>
      <c r="E103" s="190" t="s">
        <v>522</v>
      </c>
      <c r="F103" s="190" t="s">
        <v>523</v>
      </c>
      <c r="G103" s="194" t="s">
        <v>679</v>
      </c>
      <c r="H103" s="194" t="s">
        <v>680</v>
      </c>
      <c r="I103" s="17" t="s">
        <v>542</v>
      </c>
      <c r="J103" s="17" t="s">
        <v>567</v>
      </c>
      <c r="K103" s="191">
        <v>44113</v>
      </c>
      <c r="L103" s="191">
        <v>44124</v>
      </c>
      <c r="M103" s="195">
        <v>11</v>
      </c>
      <c r="N103" s="3"/>
    </row>
    <row r="104" spans="1:14" x14ac:dyDescent="0.25">
      <c r="A104" s="17"/>
      <c r="B104" s="17"/>
      <c r="C104" s="190">
        <v>210</v>
      </c>
      <c r="D104" s="190">
        <v>5</v>
      </c>
      <c r="E104" s="190" t="s">
        <v>528</v>
      </c>
      <c r="F104" s="190" t="s">
        <v>523</v>
      </c>
      <c r="G104" s="194" t="s">
        <v>633</v>
      </c>
      <c r="H104" s="194" t="s">
        <v>681</v>
      </c>
      <c r="I104" s="17" t="s">
        <v>535</v>
      </c>
      <c r="J104" s="17" t="s">
        <v>539</v>
      </c>
      <c r="K104" s="191">
        <v>44123</v>
      </c>
      <c r="L104" s="191">
        <v>44124</v>
      </c>
      <c r="M104" s="195">
        <v>1</v>
      </c>
      <c r="N104" s="3"/>
    </row>
    <row r="105" spans="1:14" x14ac:dyDescent="0.25">
      <c r="A105" s="17"/>
      <c r="B105" s="17"/>
      <c r="C105" s="190">
        <v>211</v>
      </c>
      <c r="D105" s="190">
        <v>4</v>
      </c>
      <c r="E105" s="190" t="s">
        <v>528</v>
      </c>
      <c r="F105" s="190" t="s">
        <v>523</v>
      </c>
      <c r="G105" s="194" t="s">
        <v>682</v>
      </c>
      <c r="H105" s="194" t="s">
        <v>683</v>
      </c>
      <c r="I105" s="17" t="s">
        <v>535</v>
      </c>
      <c r="J105" s="17" t="s">
        <v>527</v>
      </c>
      <c r="K105" s="191">
        <v>44116</v>
      </c>
      <c r="L105" s="191">
        <v>44121</v>
      </c>
      <c r="M105" s="195">
        <v>5</v>
      </c>
      <c r="N105" s="3"/>
    </row>
    <row r="106" spans="1:14" x14ac:dyDescent="0.25">
      <c r="A106" s="17"/>
      <c r="B106" s="17"/>
      <c r="C106" s="190">
        <v>212</v>
      </c>
      <c r="D106" s="190">
        <v>14</v>
      </c>
      <c r="E106" s="190" t="s">
        <v>522</v>
      </c>
      <c r="F106" s="190" t="s">
        <v>529</v>
      </c>
      <c r="G106" s="194" t="s">
        <v>611</v>
      </c>
      <c r="H106" s="194" t="s">
        <v>684</v>
      </c>
      <c r="I106" s="17" t="s">
        <v>526</v>
      </c>
      <c r="J106" s="17" t="s">
        <v>545</v>
      </c>
      <c r="K106" s="191">
        <v>44115</v>
      </c>
      <c r="L106" s="191">
        <v>44121</v>
      </c>
      <c r="M106" s="195">
        <v>6</v>
      </c>
      <c r="N106" s="3"/>
    </row>
    <row r="107" spans="1:14" x14ac:dyDescent="0.25">
      <c r="A107" s="17"/>
      <c r="B107" s="17"/>
      <c r="C107" s="190">
        <v>213</v>
      </c>
      <c r="D107" s="190">
        <v>18</v>
      </c>
      <c r="E107" s="190" t="s">
        <v>522</v>
      </c>
      <c r="F107" s="190" t="s">
        <v>529</v>
      </c>
      <c r="G107" s="194" t="s">
        <v>654</v>
      </c>
      <c r="H107" s="194" t="s">
        <v>685</v>
      </c>
      <c r="I107" s="17" t="s">
        <v>526</v>
      </c>
      <c r="J107" s="17" t="s">
        <v>532</v>
      </c>
      <c r="K107" s="191">
        <v>44119</v>
      </c>
      <c r="L107" s="191">
        <v>44124</v>
      </c>
      <c r="M107" s="195">
        <v>5</v>
      </c>
      <c r="N107" s="3"/>
    </row>
    <row r="108" spans="1:14" x14ac:dyDescent="0.25">
      <c r="A108" s="17"/>
      <c r="B108" s="17"/>
      <c r="C108" s="190">
        <v>214</v>
      </c>
      <c r="D108" s="190">
        <v>20</v>
      </c>
      <c r="E108" s="190" t="s">
        <v>528</v>
      </c>
      <c r="F108" s="190" t="s">
        <v>523</v>
      </c>
      <c r="G108" s="194" t="s">
        <v>543</v>
      </c>
      <c r="H108" s="194" t="s">
        <v>632</v>
      </c>
      <c r="I108" s="17" t="s">
        <v>555</v>
      </c>
      <c r="J108" s="17" t="s">
        <v>536</v>
      </c>
      <c r="K108" s="191">
        <v>44114</v>
      </c>
      <c r="L108" s="191">
        <v>44116</v>
      </c>
      <c r="M108" s="195">
        <v>2</v>
      </c>
      <c r="N108" s="3"/>
    </row>
    <row r="109" spans="1:14" x14ac:dyDescent="0.25">
      <c r="A109" s="17"/>
      <c r="B109" s="17"/>
      <c r="C109" s="190">
        <v>215</v>
      </c>
      <c r="D109" s="190">
        <v>14</v>
      </c>
      <c r="E109" s="190" t="s">
        <v>528</v>
      </c>
      <c r="F109" s="190" t="s">
        <v>523</v>
      </c>
      <c r="G109" s="194" t="s">
        <v>686</v>
      </c>
      <c r="H109" s="194" t="s">
        <v>687</v>
      </c>
      <c r="I109" s="17" t="s">
        <v>542</v>
      </c>
      <c r="J109" s="17" t="s">
        <v>545</v>
      </c>
      <c r="K109" s="191">
        <v>44119</v>
      </c>
      <c r="L109" s="191">
        <v>44121</v>
      </c>
      <c r="M109" s="195">
        <v>2</v>
      </c>
      <c r="N109" s="3"/>
    </row>
    <row r="110" spans="1:14" x14ac:dyDescent="0.25">
      <c r="A110" s="17"/>
      <c r="B110" s="17"/>
      <c r="C110" s="190">
        <v>216</v>
      </c>
      <c r="D110" s="190">
        <v>11</v>
      </c>
      <c r="E110" s="190" t="s">
        <v>522</v>
      </c>
      <c r="F110" s="190" t="s">
        <v>523</v>
      </c>
      <c r="G110" s="194" t="s">
        <v>679</v>
      </c>
      <c r="H110" s="194" t="s">
        <v>652</v>
      </c>
      <c r="I110" s="17" t="s">
        <v>526</v>
      </c>
      <c r="J110" s="17" t="s">
        <v>567</v>
      </c>
      <c r="K110" s="191">
        <v>44113</v>
      </c>
      <c r="L110" s="191">
        <v>44117</v>
      </c>
      <c r="M110" s="195">
        <v>4</v>
      </c>
      <c r="N110" s="3"/>
    </row>
    <row r="111" spans="1:14" x14ac:dyDescent="0.25">
      <c r="A111" s="17"/>
      <c r="B111" s="17"/>
      <c r="C111" s="190">
        <v>217</v>
      </c>
      <c r="D111" s="190">
        <v>2</v>
      </c>
      <c r="E111" s="190" t="s">
        <v>522</v>
      </c>
      <c r="F111" s="190" t="s">
        <v>523</v>
      </c>
      <c r="G111" s="194" t="s">
        <v>688</v>
      </c>
      <c r="H111" s="194" t="s">
        <v>449</v>
      </c>
      <c r="I111" s="17" t="s">
        <v>561</v>
      </c>
      <c r="J111" s="17" t="s">
        <v>527</v>
      </c>
      <c r="K111" s="191">
        <v>44112</v>
      </c>
      <c r="L111" s="191">
        <v>44114</v>
      </c>
      <c r="M111" s="195">
        <v>2</v>
      </c>
      <c r="N111" s="3"/>
    </row>
    <row r="112" spans="1:14" x14ac:dyDescent="0.25">
      <c r="A112" s="17"/>
      <c r="B112" s="17"/>
      <c r="C112" s="190">
        <v>218</v>
      </c>
      <c r="D112" s="190">
        <v>0</v>
      </c>
      <c r="E112" s="190" t="s">
        <v>528</v>
      </c>
      <c r="F112" s="190" t="s">
        <v>523</v>
      </c>
      <c r="G112" s="194" t="s">
        <v>611</v>
      </c>
      <c r="H112" s="194" t="s">
        <v>689</v>
      </c>
      <c r="I112" s="17" t="s">
        <v>535</v>
      </c>
      <c r="J112" s="17" t="s">
        <v>550</v>
      </c>
      <c r="K112" s="191">
        <v>44118</v>
      </c>
      <c r="L112" s="191">
        <v>44121</v>
      </c>
      <c r="M112" s="195">
        <v>3</v>
      </c>
      <c r="N112" s="3"/>
    </row>
    <row r="113" spans="1:14" x14ac:dyDescent="0.25">
      <c r="A113" s="17"/>
      <c r="B113" s="17"/>
      <c r="C113" s="190">
        <v>219</v>
      </c>
      <c r="D113" s="190">
        <v>0</v>
      </c>
      <c r="E113" s="190" t="s">
        <v>528</v>
      </c>
      <c r="F113" s="190" t="s">
        <v>523</v>
      </c>
      <c r="G113" s="194" t="s">
        <v>585</v>
      </c>
      <c r="H113" s="194" t="s">
        <v>690</v>
      </c>
      <c r="I113" s="17" t="s">
        <v>535</v>
      </c>
      <c r="J113" s="17" t="s">
        <v>545</v>
      </c>
      <c r="K113" s="191">
        <v>44118</v>
      </c>
      <c r="L113" s="191">
        <v>44120</v>
      </c>
      <c r="M113" s="195">
        <v>2</v>
      </c>
      <c r="N113" s="3"/>
    </row>
    <row r="114" spans="1:14" x14ac:dyDescent="0.25">
      <c r="A114" s="17"/>
      <c r="B114" s="17"/>
      <c r="C114" s="190">
        <v>220</v>
      </c>
      <c r="D114" s="190">
        <v>8</v>
      </c>
      <c r="E114" s="190" t="s">
        <v>522</v>
      </c>
      <c r="F114" s="190" t="s">
        <v>523</v>
      </c>
      <c r="G114" s="194" t="s">
        <v>691</v>
      </c>
      <c r="H114" s="194" t="s">
        <v>608</v>
      </c>
      <c r="I114" s="17" t="s">
        <v>535</v>
      </c>
      <c r="J114" s="17" t="s">
        <v>545</v>
      </c>
      <c r="K114" s="191">
        <v>44116</v>
      </c>
      <c r="L114" s="191">
        <v>44123</v>
      </c>
      <c r="M114" s="195">
        <v>7</v>
      </c>
      <c r="N114" s="3"/>
    </row>
    <row r="115" spans="1:14" x14ac:dyDescent="0.25">
      <c r="A115" s="17"/>
      <c r="B115" s="17"/>
      <c r="C115" s="190">
        <v>221</v>
      </c>
      <c r="D115" s="190">
        <v>7</v>
      </c>
      <c r="E115" s="190" t="s">
        <v>528</v>
      </c>
      <c r="F115" s="190" t="s">
        <v>523</v>
      </c>
      <c r="G115" s="194" t="s">
        <v>692</v>
      </c>
      <c r="H115" s="194" t="s">
        <v>590</v>
      </c>
      <c r="I115" s="17" t="s">
        <v>526</v>
      </c>
      <c r="J115" s="17" t="s">
        <v>532</v>
      </c>
      <c r="K115" s="191">
        <v>44121</v>
      </c>
      <c r="L115" s="191">
        <v>44122</v>
      </c>
      <c r="M115" s="195">
        <v>1</v>
      </c>
      <c r="N115" s="3"/>
    </row>
    <row r="116" spans="1:14" x14ac:dyDescent="0.25">
      <c r="A116" s="17"/>
      <c r="B116" s="17"/>
      <c r="C116" s="190">
        <v>222</v>
      </c>
      <c r="D116" s="190">
        <v>6</v>
      </c>
      <c r="E116" s="190" t="s">
        <v>528</v>
      </c>
      <c r="F116" s="190" t="s">
        <v>529</v>
      </c>
      <c r="G116" s="194" t="s">
        <v>693</v>
      </c>
      <c r="H116" s="194" t="s">
        <v>694</v>
      </c>
      <c r="I116" s="17" t="s">
        <v>561</v>
      </c>
      <c r="J116" s="17" t="s">
        <v>536</v>
      </c>
      <c r="K116" s="191">
        <v>44113</v>
      </c>
      <c r="L116" s="191">
        <v>44117</v>
      </c>
      <c r="M116" s="195">
        <v>4</v>
      </c>
      <c r="N116" s="3"/>
    </row>
    <row r="117" spans="1:14" x14ac:dyDescent="0.25">
      <c r="A117" s="17"/>
      <c r="B117" s="17"/>
      <c r="C117" s="190">
        <v>223</v>
      </c>
      <c r="D117" s="190">
        <v>30</v>
      </c>
      <c r="E117" s="190" t="s">
        <v>522</v>
      </c>
      <c r="F117" s="190" t="s">
        <v>529</v>
      </c>
      <c r="G117" s="194" t="s">
        <v>589</v>
      </c>
      <c r="H117" s="194" t="s">
        <v>695</v>
      </c>
      <c r="I117" s="17" t="s">
        <v>535</v>
      </c>
      <c r="J117" s="17" t="s">
        <v>556</v>
      </c>
      <c r="K117" s="191">
        <v>44111</v>
      </c>
      <c r="L117" s="191">
        <v>44122</v>
      </c>
      <c r="M117" s="195">
        <v>11</v>
      </c>
      <c r="N117" s="3"/>
    </row>
    <row r="118" spans="1:14" x14ac:dyDescent="0.25">
      <c r="A118" s="17"/>
      <c r="B118" s="17"/>
      <c r="C118" s="190">
        <v>224</v>
      </c>
      <c r="D118" s="190">
        <v>2</v>
      </c>
      <c r="E118" s="190" t="s">
        <v>522</v>
      </c>
      <c r="F118" s="190" t="s">
        <v>523</v>
      </c>
      <c r="G118" s="194" t="s">
        <v>696</v>
      </c>
      <c r="H118" s="194" t="s">
        <v>697</v>
      </c>
      <c r="I118" s="17" t="s">
        <v>561</v>
      </c>
      <c r="J118" s="17" t="s">
        <v>539</v>
      </c>
      <c r="K118" s="191">
        <v>44121</v>
      </c>
      <c r="L118" s="191">
        <v>44122</v>
      </c>
      <c r="M118" s="195">
        <v>1</v>
      </c>
      <c r="N118" s="3"/>
    </row>
    <row r="119" spans="1:14" x14ac:dyDescent="0.25">
      <c r="A119" s="17"/>
      <c r="B119" s="17"/>
      <c r="C119" s="190">
        <v>225</v>
      </c>
      <c r="D119" s="190">
        <v>6</v>
      </c>
      <c r="E119" s="190" t="s">
        <v>522</v>
      </c>
      <c r="F119" s="190" t="s">
        <v>523</v>
      </c>
      <c r="G119" s="194" t="s">
        <v>569</v>
      </c>
      <c r="H119" s="194" t="s">
        <v>698</v>
      </c>
      <c r="I119" s="17" t="s">
        <v>542</v>
      </c>
      <c r="J119" s="17" t="s">
        <v>556</v>
      </c>
      <c r="K119" s="191">
        <v>44113</v>
      </c>
      <c r="L119" s="191">
        <v>44114</v>
      </c>
      <c r="M119" s="195">
        <v>1</v>
      </c>
      <c r="N119" s="3"/>
    </row>
    <row r="120" spans="1:14" x14ac:dyDescent="0.25">
      <c r="A120" s="17"/>
      <c r="B120" s="17"/>
      <c r="C120" s="190">
        <v>226</v>
      </c>
      <c r="D120" s="190">
        <v>8</v>
      </c>
      <c r="E120" s="190" t="s">
        <v>528</v>
      </c>
      <c r="F120" s="190" t="s">
        <v>523</v>
      </c>
      <c r="G120" s="194" t="s">
        <v>600</v>
      </c>
      <c r="H120" s="194" t="s">
        <v>672</v>
      </c>
      <c r="I120" s="17" t="s">
        <v>555</v>
      </c>
      <c r="J120" s="17" t="s">
        <v>536</v>
      </c>
      <c r="K120" s="191">
        <v>44123</v>
      </c>
      <c r="L120" s="191">
        <v>44129</v>
      </c>
      <c r="M120" s="195">
        <v>6</v>
      </c>
      <c r="N120" s="3"/>
    </row>
    <row r="121" spans="1:14" x14ac:dyDescent="0.25">
      <c r="A121" s="17"/>
      <c r="B121" s="17"/>
      <c r="C121" s="190">
        <v>227</v>
      </c>
      <c r="D121" s="190">
        <v>12</v>
      </c>
      <c r="E121" s="190" t="s">
        <v>528</v>
      </c>
      <c r="F121" s="190" t="s">
        <v>523</v>
      </c>
      <c r="G121" s="194" t="s">
        <v>699</v>
      </c>
      <c r="H121" s="194" t="s">
        <v>700</v>
      </c>
      <c r="I121" s="17" t="s">
        <v>535</v>
      </c>
      <c r="J121" s="17" t="s">
        <v>539</v>
      </c>
      <c r="K121" s="191">
        <v>44116</v>
      </c>
      <c r="L121" s="191">
        <v>44121</v>
      </c>
      <c r="M121" s="195">
        <v>5</v>
      </c>
      <c r="N121" s="3"/>
    </row>
    <row r="122" spans="1:14" x14ac:dyDescent="0.25">
      <c r="A122" s="17"/>
      <c r="B122" s="17"/>
      <c r="C122" s="190">
        <v>228</v>
      </c>
      <c r="D122" s="190">
        <v>36</v>
      </c>
      <c r="E122" s="190" t="s">
        <v>522</v>
      </c>
      <c r="F122" s="190" t="s">
        <v>523</v>
      </c>
      <c r="G122" s="194" t="s">
        <v>577</v>
      </c>
      <c r="H122" s="194" t="s">
        <v>664</v>
      </c>
      <c r="I122" s="17" t="s">
        <v>561</v>
      </c>
      <c r="J122" s="17" t="s">
        <v>567</v>
      </c>
      <c r="K122" s="191">
        <v>44120</v>
      </c>
      <c r="L122" s="191">
        <v>44122</v>
      </c>
      <c r="M122" s="195">
        <v>2</v>
      </c>
      <c r="N122" s="3"/>
    </row>
    <row r="123" spans="1:14" x14ac:dyDescent="0.25">
      <c r="A123" s="17"/>
      <c r="B123" s="17"/>
      <c r="C123" s="190">
        <v>229</v>
      </c>
      <c r="D123" s="190">
        <v>9</v>
      </c>
      <c r="E123" s="190" t="s">
        <v>528</v>
      </c>
      <c r="F123" s="190" t="s">
        <v>523</v>
      </c>
      <c r="G123" s="194" t="s">
        <v>661</v>
      </c>
      <c r="H123" s="194" t="s">
        <v>701</v>
      </c>
      <c r="I123" s="17" t="s">
        <v>561</v>
      </c>
      <c r="J123" s="17" t="s">
        <v>567</v>
      </c>
      <c r="K123" s="191">
        <v>44121</v>
      </c>
      <c r="L123" s="191">
        <v>44122</v>
      </c>
      <c r="M123" s="195">
        <v>1</v>
      </c>
      <c r="N123" s="3"/>
    </row>
    <row r="124" spans="1:14" x14ac:dyDescent="0.25">
      <c r="A124" s="17"/>
      <c r="B124" s="17"/>
      <c r="C124" s="190">
        <v>230</v>
      </c>
      <c r="D124" s="190">
        <v>5</v>
      </c>
      <c r="E124" s="190" t="s">
        <v>528</v>
      </c>
      <c r="F124" s="190" t="s">
        <v>523</v>
      </c>
      <c r="G124" s="194" t="s">
        <v>575</v>
      </c>
      <c r="H124" s="194" t="s">
        <v>702</v>
      </c>
      <c r="I124" s="17" t="s">
        <v>561</v>
      </c>
      <c r="J124" s="17" t="s">
        <v>536</v>
      </c>
      <c r="K124" s="191">
        <v>44119</v>
      </c>
      <c r="L124" s="191">
        <v>44121</v>
      </c>
      <c r="M124" s="195">
        <v>2</v>
      </c>
      <c r="N124" s="3"/>
    </row>
    <row r="125" spans="1:14" x14ac:dyDescent="0.25">
      <c r="A125" s="17"/>
      <c r="B125" s="17"/>
      <c r="C125" s="190">
        <v>231</v>
      </c>
      <c r="D125" s="190">
        <v>11</v>
      </c>
      <c r="E125" s="190" t="s">
        <v>522</v>
      </c>
      <c r="F125" s="190" t="s">
        <v>523</v>
      </c>
      <c r="G125" s="194" t="s">
        <v>654</v>
      </c>
      <c r="H125" s="194" t="s">
        <v>660</v>
      </c>
      <c r="I125" s="17" t="s">
        <v>561</v>
      </c>
      <c r="J125" s="17" t="s">
        <v>536</v>
      </c>
      <c r="K125" s="191">
        <v>44119</v>
      </c>
      <c r="L125" s="191">
        <v>44124</v>
      </c>
      <c r="M125" s="195">
        <v>5</v>
      </c>
      <c r="N125" s="3"/>
    </row>
    <row r="126" spans="1:14" x14ac:dyDescent="0.25">
      <c r="A126" s="17"/>
      <c r="B126" s="17"/>
      <c r="C126" s="190">
        <v>232</v>
      </c>
      <c r="D126" s="190">
        <v>9</v>
      </c>
      <c r="E126" s="190" t="s">
        <v>522</v>
      </c>
      <c r="F126" s="190" t="s">
        <v>529</v>
      </c>
      <c r="G126" s="194" t="s">
        <v>530</v>
      </c>
      <c r="H126" s="194" t="s">
        <v>703</v>
      </c>
      <c r="I126" s="17" t="s">
        <v>561</v>
      </c>
      <c r="J126" s="17" t="s">
        <v>545</v>
      </c>
      <c r="K126" s="191">
        <v>44113</v>
      </c>
      <c r="L126" s="191">
        <v>44123</v>
      </c>
      <c r="M126" s="195">
        <v>10</v>
      </c>
      <c r="N126" s="3"/>
    </row>
    <row r="127" spans="1:14" x14ac:dyDescent="0.25">
      <c r="A127" s="17"/>
      <c r="B127" s="17"/>
      <c r="C127" s="190">
        <v>233</v>
      </c>
      <c r="D127" s="190">
        <v>5</v>
      </c>
      <c r="E127" s="190" t="s">
        <v>528</v>
      </c>
      <c r="F127" s="190" t="s">
        <v>529</v>
      </c>
      <c r="G127" s="194" t="s">
        <v>704</v>
      </c>
      <c r="H127" s="194" t="s">
        <v>705</v>
      </c>
      <c r="I127" s="17" t="s">
        <v>526</v>
      </c>
      <c r="J127" s="17" t="s">
        <v>567</v>
      </c>
      <c r="K127" s="191">
        <v>44119</v>
      </c>
      <c r="L127" s="191">
        <v>44122</v>
      </c>
      <c r="M127" s="195">
        <v>3</v>
      </c>
      <c r="N127" s="3"/>
    </row>
    <row r="128" spans="1:14" x14ac:dyDescent="0.25">
      <c r="A128" s="17"/>
      <c r="B128" s="17"/>
      <c r="C128" s="190">
        <v>234</v>
      </c>
      <c r="D128" s="190">
        <v>11</v>
      </c>
      <c r="E128" s="190" t="s">
        <v>528</v>
      </c>
      <c r="F128" s="190" t="s">
        <v>523</v>
      </c>
      <c r="G128" s="194" t="s">
        <v>446</v>
      </c>
      <c r="H128" s="194" t="s">
        <v>652</v>
      </c>
      <c r="I128" s="17" t="s">
        <v>561</v>
      </c>
      <c r="J128" s="17" t="s">
        <v>532</v>
      </c>
      <c r="K128" s="191">
        <v>44114</v>
      </c>
      <c r="L128" s="191">
        <v>44116</v>
      </c>
      <c r="M128" s="195">
        <v>2</v>
      </c>
      <c r="N128" s="3"/>
    </row>
    <row r="129" spans="1:14" x14ac:dyDescent="0.25">
      <c r="A129" s="17"/>
      <c r="B129" s="17"/>
      <c r="C129" s="190">
        <v>235</v>
      </c>
      <c r="D129" s="190">
        <v>3</v>
      </c>
      <c r="E129" s="190" t="s">
        <v>522</v>
      </c>
      <c r="F129" s="190" t="s">
        <v>523</v>
      </c>
      <c r="G129" s="194" t="s">
        <v>706</v>
      </c>
      <c r="H129" s="194" t="s">
        <v>707</v>
      </c>
      <c r="I129" s="17" t="s">
        <v>561</v>
      </c>
      <c r="J129" s="17" t="s">
        <v>545</v>
      </c>
      <c r="K129" s="191">
        <v>44112</v>
      </c>
      <c r="L129" s="191">
        <v>44118</v>
      </c>
      <c r="M129" s="195">
        <v>6</v>
      </c>
      <c r="N129" s="3"/>
    </row>
    <row r="130" spans="1:14" x14ac:dyDescent="0.25">
      <c r="A130" s="17"/>
      <c r="B130" s="17"/>
      <c r="C130" s="190">
        <v>236</v>
      </c>
      <c r="D130" s="190">
        <v>6</v>
      </c>
      <c r="E130" s="190" t="s">
        <v>522</v>
      </c>
      <c r="F130" s="190" t="s">
        <v>523</v>
      </c>
      <c r="G130" s="194" t="s">
        <v>614</v>
      </c>
      <c r="H130" s="194" t="s">
        <v>643</v>
      </c>
      <c r="I130" s="17" t="s">
        <v>561</v>
      </c>
      <c r="J130" s="17" t="s">
        <v>536</v>
      </c>
      <c r="K130" s="191">
        <v>44114</v>
      </c>
      <c r="L130" s="191">
        <v>44119</v>
      </c>
      <c r="M130" s="195">
        <v>5</v>
      </c>
      <c r="N130" s="3"/>
    </row>
    <row r="131" spans="1:14" x14ac:dyDescent="0.25">
      <c r="A131" s="17"/>
      <c r="B131" s="17"/>
      <c r="C131" s="190">
        <v>237</v>
      </c>
      <c r="D131" s="190">
        <v>9</v>
      </c>
      <c r="E131" s="190" t="s">
        <v>528</v>
      </c>
      <c r="F131" s="190" t="s">
        <v>523</v>
      </c>
      <c r="G131" s="194" t="s">
        <v>708</v>
      </c>
      <c r="H131" s="194" t="s">
        <v>649</v>
      </c>
      <c r="I131" s="17" t="s">
        <v>561</v>
      </c>
      <c r="J131" s="17" t="s">
        <v>539</v>
      </c>
      <c r="K131" s="191">
        <v>44115</v>
      </c>
      <c r="L131" s="191">
        <v>44119</v>
      </c>
      <c r="M131" s="195">
        <v>4</v>
      </c>
      <c r="N131" s="3"/>
    </row>
    <row r="132" spans="1:14" x14ac:dyDescent="0.25">
      <c r="A132" s="17"/>
      <c r="B132" s="17"/>
      <c r="C132" s="190">
        <v>238</v>
      </c>
      <c r="D132" s="190">
        <v>11</v>
      </c>
      <c r="E132" s="190" t="s">
        <v>528</v>
      </c>
      <c r="F132" s="190" t="s">
        <v>529</v>
      </c>
      <c r="G132" s="194" t="s">
        <v>589</v>
      </c>
      <c r="H132" s="194" t="s">
        <v>709</v>
      </c>
      <c r="I132" s="17" t="s">
        <v>561</v>
      </c>
      <c r="J132" s="17" t="s">
        <v>567</v>
      </c>
      <c r="K132" s="191">
        <v>44111</v>
      </c>
      <c r="L132" s="191">
        <v>44117</v>
      </c>
      <c r="M132" s="195">
        <v>6</v>
      </c>
      <c r="N132" s="3"/>
    </row>
    <row r="133" spans="1:14" x14ac:dyDescent="0.25">
      <c r="A133" s="17"/>
      <c r="B133" s="17"/>
      <c r="C133" s="190">
        <v>239</v>
      </c>
      <c r="D133" s="190">
        <v>10</v>
      </c>
      <c r="E133" s="190" t="s">
        <v>522</v>
      </c>
      <c r="F133" s="190" t="s">
        <v>529</v>
      </c>
      <c r="G133" s="194" t="s">
        <v>543</v>
      </c>
      <c r="H133" s="194" t="s">
        <v>710</v>
      </c>
      <c r="I133" s="17" t="s">
        <v>561</v>
      </c>
      <c r="J133" s="17" t="s">
        <v>567</v>
      </c>
      <c r="K133" s="191">
        <v>44111</v>
      </c>
      <c r="L133" s="191">
        <v>44113</v>
      </c>
      <c r="M133" s="195">
        <v>2</v>
      </c>
      <c r="N133" s="3"/>
    </row>
    <row r="134" spans="1:14" x14ac:dyDescent="0.25">
      <c r="A134" s="17"/>
      <c r="B134" s="17"/>
      <c r="C134" s="190">
        <v>240</v>
      </c>
      <c r="D134" s="190">
        <v>9</v>
      </c>
      <c r="E134" s="190" t="s">
        <v>522</v>
      </c>
      <c r="F134" s="190" t="s">
        <v>529</v>
      </c>
      <c r="G134" s="194" t="s">
        <v>670</v>
      </c>
      <c r="H134" s="194" t="s">
        <v>711</v>
      </c>
      <c r="I134" s="17" t="s">
        <v>526</v>
      </c>
      <c r="J134" s="17" t="s">
        <v>556</v>
      </c>
      <c r="K134" s="191">
        <v>44122</v>
      </c>
      <c r="L134" s="191">
        <v>44123</v>
      </c>
      <c r="M134" s="195">
        <v>1</v>
      </c>
      <c r="N134" s="3"/>
    </row>
    <row r="135" spans="1:14" x14ac:dyDescent="0.25">
      <c r="A135" s="17"/>
      <c r="B135" s="17"/>
      <c r="C135" s="190">
        <v>241</v>
      </c>
      <c r="D135" s="190">
        <v>6</v>
      </c>
      <c r="E135" s="190" t="s">
        <v>528</v>
      </c>
      <c r="F135" s="190" t="s">
        <v>523</v>
      </c>
      <c r="G135" s="194" t="s">
        <v>682</v>
      </c>
      <c r="H135" s="194" t="s">
        <v>641</v>
      </c>
      <c r="I135" s="17" t="s">
        <v>561</v>
      </c>
      <c r="J135" s="17" t="s">
        <v>532</v>
      </c>
      <c r="K135" s="191">
        <v>44116</v>
      </c>
      <c r="L135" s="191">
        <v>44123</v>
      </c>
      <c r="M135" s="195">
        <v>7</v>
      </c>
      <c r="N135" s="3"/>
    </row>
    <row r="136" spans="1:14" x14ac:dyDescent="0.25">
      <c r="A136" s="17"/>
      <c r="B136" s="17"/>
      <c r="C136" s="190">
        <v>242</v>
      </c>
      <c r="D136" s="190">
        <v>5</v>
      </c>
      <c r="E136" s="190" t="s">
        <v>528</v>
      </c>
      <c r="F136" s="190" t="s">
        <v>523</v>
      </c>
      <c r="G136" s="194" t="s">
        <v>679</v>
      </c>
      <c r="H136" s="194" t="s">
        <v>712</v>
      </c>
      <c r="I136" s="17" t="s">
        <v>561</v>
      </c>
      <c r="J136" s="17" t="s">
        <v>532</v>
      </c>
      <c r="K136" s="191">
        <v>44111</v>
      </c>
      <c r="L136" s="191">
        <v>44113</v>
      </c>
      <c r="M136" s="195">
        <v>2</v>
      </c>
      <c r="N136" s="3"/>
    </row>
    <row r="137" spans="1:14" x14ac:dyDescent="0.25">
      <c r="A137" s="17"/>
      <c r="B137" s="17"/>
      <c r="C137" s="190">
        <v>196</v>
      </c>
      <c r="D137" s="190">
        <v>3</v>
      </c>
      <c r="E137" s="190" t="s">
        <v>528</v>
      </c>
      <c r="F137" s="190" t="s">
        <v>523</v>
      </c>
      <c r="G137" s="194" t="s">
        <v>464</v>
      </c>
      <c r="H137" s="194" t="s">
        <v>590</v>
      </c>
      <c r="I137" s="17" t="s">
        <v>561</v>
      </c>
      <c r="J137" s="17" t="s">
        <v>582</v>
      </c>
      <c r="K137" s="191">
        <v>44114</v>
      </c>
      <c r="L137" s="191">
        <v>44121</v>
      </c>
      <c r="M137" s="195">
        <v>7</v>
      </c>
      <c r="N137" s="3"/>
    </row>
    <row r="138" spans="1:14" x14ac:dyDescent="0.25">
      <c r="A138" s="17"/>
      <c r="B138" s="17"/>
      <c r="C138" s="190">
        <v>197</v>
      </c>
      <c r="D138" s="190">
        <v>6</v>
      </c>
      <c r="E138" s="190" t="s">
        <v>522</v>
      </c>
      <c r="F138" s="190" t="s">
        <v>523</v>
      </c>
      <c r="G138" s="194" t="s">
        <v>665</v>
      </c>
      <c r="H138" s="194" t="s">
        <v>626</v>
      </c>
      <c r="I138" s="17" t="s">
        <v>526</v>
      </c>
      <c r="J138" s="17" t="s">
        <v>556</v>
      </c>
      <c r="K138" s="191">
        <v>44116</v>
      </c>
      <c r="L138" s="191">
        <v>44119</v>
      </c>
      <c r="M138" s="195">
        <v>3</v>
      </c>
      <c r="N138" s="3"/>
    </row>
    <row r="139" spans="1:14" x14ac:dyDescent="0.25">
      <c r="A139" s="17"/>
      <c r="B139" s="17"/>
      <c r="C139" s="190">
        <v>198</v>
      </c>
      <c r="D139" s="190">
        <v>5</v>
      </c>
      <c r="E139" s="190" t="s">
        <v>528</v>
      </c>
      <c r="F139" s="190" t="s">
        <v>523</v>
      </c>
      <c r="G139" s="194" t="s">
        <v>713</v>
      </c>
      <c r="H139" s="194" t="s">
        <v>667</v>
      </c>
      <c r="I139" s="17" t="s">
        <v>561</v>
      </c>
      <c r="J139" s="17" t="s">
        <v>582</v>
      </c>
      <c r="K139" s="191">
        <v>44124</v>
      </c>
      <c r="L139" s="191">
        <v>44126</v>
      </c>
      <c r="M139" s="195">
        <v>2</v>
      </c>
      <c r="N139" s="3"/>
    </row>
    <row r="140" spans="1:14" x14ac:dyDescent="0.25">
      <c r="A140" s="17"/>
      <c r="B140" s="17"/>
      <c r="C140" s="190">
        <v>199</v>
      </c>
      <c r="D140" s="190">
        <v>4</v>
      </c>
      <c r="E140" s="190" t="s">
        <v>528</v>
      </c>
      <c r="F140" s="190" t="s">
        <v>523</v>
      </c>
      <c r="G140" s="194" t="s">
        <v>446</v>
      </c>
      <c r="H140" s="194" t="s">
        <v>669</v>
      </c>
      <c r="I140" s="17" t="s">
        <v>526</v>
      </c>
      <c r="J140" s="17" t="s">
        <v>550</v>
      </c>
      <c r="K140" s="191">
        <v>44123</v>
      </c>
      <c r="L140" s="191">
        <v>44130</v>
      </c>
      <c r="M140" s="195">
        <v>7</v>
      </c>
      <c r="N140" s="3"/>
    </row>
    <row r="141" spans="1:14" x14ac:dyDescent="0.25">
      <c r="A141" s="17"/>
      <c r="B141" s="17"/>
      <c r="C141" s="190">
        <v>200</v>
      </c>
      <c r="D141" s="190">
        <v>14</v>
      </c>
      <c r="E141" s="190" t="s">
        <v>522</v>
      </c>
      <c r="F141" s="190" t="s">
        <v>529</v>
      </c>
      <c r="G141" s="194" t="s">
        <v>452</v>
      </c>
      <c r="H141" s="194" t="s">
        <v>573</v>
      </c>
      <c r="I141" s="17" t="s">
        <v>561</v>
      </c>
      <c r="J141" s="17" t="s">
        <v>536</v>
      </c>
      <c r="K141" s="191">
        <v>44114</v>
      </c>
      <c r="L141" s="191">
        <v>44119</v>
      </c>
      <c r="M141" s="195">
        <v>5</v>
      </c>
      <c r="N141" s="3"/>
    </row>
    <row r="142" spans="1:14" x14ac:dyDescent="0.25">
      <c r="A142" s="17"/>
      <c r="B142" s="17"/>
      <c r="C142" s="190">
        <v>201</v>
      </c>
      <c r="D142" s="190">
        <v>18</v>
      </c>
      <c r="E142" s="190" t="s">
        <v>522</v>
      </c>
      <c r="F142" s="190" t="s">
        <v>529</v>
      </c>
      <c r="G142" s="194" t="s">
        <v>714</v>
      </c>
      <c r="H142" s="194" t="s">
        <v>612</v>
      </c>
      <c r="I142" s="17" t="s">
        <v>526</v>
      </c>
      <c r="J142" s="17" t="s">
        <v>556</v>
      </c>
      <c r="K142" s="191">
        <v>44123</v>
      </c>
      <c r="L142" s="191">
        <v>44129</v>
      </c>
      <c r="M142" s="195">
        <v>6</v>
      </c>
      <c r="N142" s="3"/>
    </row>
    <row r="143" spans="1:14" x14ac:dyDescent="0.25">
      <c r="A143" s="17"/>
      <c r="B143" s="17"/>
      <c r="C143" s="190">
        <v>202</v>
      </c>
      <c r="D143" s="190">
        <v>20</v>
      </c>
      <c r="E143" s="190" t="s">
        <v>522</v>
      </c>
      <c r="F143" s="190" t="s">
        <v>523</v>
      </c>
      <c r="G143" s="194" t="s">
        <v>715</v>
      </c>
      <c r="H143" s="194" t="s">
        <v>672</v>
      </c>
      <c r="I143" s="17" t="s">
        <v>542</v>
      </c>
      <c r="J143" s="17" t="s">
        <v>539</v>
      </c>
      <c r="K143" s="191">
        <v>44115</v>
      </c>
      <c r="L143" s="191">
        <v>44120</v>
      </c>
      <c r="M143" s="195">
        <v>5</v>
      </c>
      <c r="N143" s="3"/>
    </row>
    <row r="144" spans="1:14" x14ac:dyDescent="0.25">
      <c r="A144" s="17"/>
      <c r="B144" s="17"/>
      <c r="C144" s="190">
        <v>203</v>
      </c>
      <c r="D144" s="190">
        <v>14</v>
      </c>
      <c r="E144" s="190" t="s">
        <v>528</v>
      </c>
      <c r="F144" s="190" t="s">
        <v>523</v>
      </c>
      <c r="G144" s="194" t="s">
        <v>716</v>
      </c>
      <c r="H144" s="194" t="s">
        <v>626</v>
      </c>
      <c r="I144" s="17" t="s">
        <v>561</v>
      </c>
      <c r="J144" s="17" t="s">
        <v>536</v>
      </c>
      <c r="K144" s="191">
        <v>44123</v>
      </c>
      <c r="L144" s="191">
        <v>44131</v>
      </c>
      <c r="M144" s="195">
        <v>8</v>
      </c>
      <c r="N144" s="3"/>
    </row>
    <row r="145" spans="1:14" x14ac:dyDescent="0.25">
      <c r="A145" s="17"/>
      <c r="B145" s="17"/>
      <c r="C145" s="190">
        <v>204</v>
      </c>
      <c r="D145" s="190">
        <v>11</v>
      </c>
      <c r="E145" s="190" t="s">
        <v>528</v>
      </c>
      <c r="F145" s="190" t="s">
        <v>523</v>
      </c>
      <c r="G145" s="194" t="s">
        <v>594</v>
      </c>
      <c r="H145" s="194" t="s">
        <v>674</v>
      </c>
      <c r="I145" s="17" t="s">
        <v>526</v>
      </c>
      <c r="J145" s="17" t="s">
        <v>550</v>
      </c>
      <c r="K145" s="191">
        <v>44119</v>
      </c>
      <c r="L145" s="191">
        <v>44120</v>
      </c>
      <c r="M145" s="195">
        <v>1</v>
      </c>
      <c r="N145" s="3"/>
    </row>
    <row r="146" spans="1:14" x14ac:dyDescent="0.25">
      <c r="A146" s="17"/>
      <c r="B146" s="17"/>
      <c r="C146" s="190">
        <v>205</v>
      </c>
      <c r="D146" s="190">
        <v>2</v>
      </c>
      <c r="E146" s="190" t="s">
        <v>522</v>
      </c>
      <c r="F146" s="190" t="s">
        <v>523</v>
      </c>
      <c r="G146" s="194" t="s">
        <v>717</v>
      </c>
      <c r="H146" s="194" t="s">
        <v>544</v>
      </c>
      <c r="I146" s="17" t="s">
        <v>526</v>
      </c>
      <c r="J146" s="17" t="s">
        <v>545</v>
      </c>
      <c r="K146" s="191">
        <v>44116</v>
      </c>
      <c r="L146" s="191">
        <v>44122</v>
      </c>
      <c r="M146" s="195">
        <v>6</v>
      </c>
      <c r="N146" s="3"/>
    </row>
    <row r="147" spans="1:14" x14ac:dyDescent="0.25">
      <c r="A147" s="17"/>
      <c r="B147" s="17"/>
      <c r="C147" s="190">
        <v>206</v>
      </c>
      <c r="D147" s="190">
        <v>0</v>
      </c>
      <c r="E147" s="190" t="s">
        <v>528</v>
      </c>
      <c r="F147" s="190" t="s">
        <v>529</v>
      </c>
      <c r="G147" s="194" t="s">
        <v>665</v>
      </c>
      <c r="H147" s="194" t="s">
        <v>676</v>
      </c>
      <c r="I147" s="17" t="s">
        <v>526</v>
      </c>
      <c r="J147" s="17" t="s">
        <v>532</v>
      </c>
      <c r="K147" s="191">
        <v>44113</v>
      </c>
      <c r="L147" s="191">
        <v>44122</v>
      </c>
      <c r="M147" s="195">
        <v>9</v>
      </c>
      <c r="N147" s="3"/>
    </row>
    <row r="148" spans="1:14" x14ac:dyDescent="0.25">
      <c r="A148" s="17"/>
      <c r="B148" s="17"/>
      <c r="C148" s="190">
        <v>207</v>
      </c>
      <c r="D148" s="190">
        <v>0</v>
      </c>
      <c r="E148" s="190" t="s">
        <v>528</v>
      </c>
      <c r="F148" s="190" t="s">
        <v>529</v>
      </c>
      <c r="G148" s="194" t="s">
        <v>718</v>
      </c>
      <c r="H148" s="194" t="s">
        <v>525</v>
      </c>
      <c r="I148" s="17" t="s">
        <v>526</v>
      </c>
      <c r="J148" s="17" t="s">
        <v>536</v>
      </c>
      <c r="K148" s="191">
        <v>44112</v>
      </c>
      <c r="L148" s="191">
        <v>44113</v>
      </c>
      <c r="M148" s="195">
        <v>1</v>
      </c>
      <c r="N148" s="3"/>
    </row>
    <row r="149" spans="1:14" x14ac:dyDescent="0.25">
      <c r="A149" s="17"/>
      <c r="B149" s="17"/>
      <c r="C149" s="190">
        <v>208</v>
      </c>
      <c r="D149" s="190">
        <v>8</v>
      </c>
      <c r="E149" s="190" t="s">
        <v>522</v>
      </c>
      <c r="F149" s="190" t="s">
        <v>523</v>
      </c>
      <c r="G149" s="194" t="s">
        <v>587</v>
      </c>
      <c r="H149" s="194" t="s">
        <v>678</v>
      </c>
      <c r="I149" s="17" t="s">
        <v>561</v>
      </c>
      <c r="J149" s="17" t="s">
        <v>567</v>
      </c>
      <c r="K149" s="191">
        <v>44114</v>
      </c>
      <c r="L149" s="191">
        <v>44130</v>
      </c>
      <c r="M149" s="195">
        <v>16</v>
      </c>
      <c r="N149" s="3"/>
    </row>
    <row r="150" spans="1:14" x14ac:dyDescent="0.25">
      <c r="A150" s="17"/>
      <c r="B150" s="17"/>
      <c r="C150" s="190">
        <v>209</v>
      </c>
      <c r="D150" s="190">
        <v>7</v>
      </c>
      <c r="E150" s="190" t="s">
        <v>522</v>
      </c>
      <c r="F150" s="190" t="s">
        <v>523</v>
      </c>
      <c r="G150" s="194" t="s">
        <v>719</v>
      </c>
      <c r="H150" s="194" t="s">
        <v>680</v>
      </c>
      <c r="I150" s="17" t="s">
        <v>542</v>
      </c>
      <c r="J150" s="17" t="s">
        <v>567</v>
      </c>
      <c r="K150" s="191">
        <v>44113</v>
      </c>
      <c r="L150" s="191">
        <v>44124</v>
      </c>
      <c r="M150" s="195">
        <v>11</v>
      </c>
      <c r="N150" s="3"/>
    </row>
    <row r="151" spans="1:14" x14ac:dyDescent="0.25">
      <c r="A151" s="17"/>
      <c r="B151" s="17"/>
      <c r="C151" s="190">
        <v>210</v>
      </c>
      <c r="D151" s="190">
        <v>5</v>
      </c>
      <c r="E151" s="190" t="s">
        <v>528</v>
      </c>
      <c r="F151" s="190" t="s">
        <v>523</v>
      </c>
      <c r="G151" s="194" t="s">
        <v>616</v>
      </c>
      <c r="H151" s="194" t="s">
        <v>681</v>
      </c>
      <c r="I151" s="17" t="s">
        <v>535</v>
      </c>
      <c r="J151" s="17" t="s">
        <v>539</v>
      </c>
      <c r="K151" s="191">
        <v>44123</v>
      </c>
      <c r="L151" s="191">
        <v>44124</v>
      </c>
      <c r="M151" s="195">
        <v>1</v>
      </c>
      <c r="N151" s="3"/>
    </row>
    <row r="152" spans="1:14" x14ac:dyDescent="0.25">
      <c r="A152" s="17"/>
      <c r="B152" s="17"/>
      <c r="C152" s="190">
        <v>211</v>
      </c>
      <c r="D152" s="190">
        <v>4</v>
      </c>
      <c r="E152" s="190" t="s">
        <v>528</v>
      </c>
      <c r="F152" s="190" t="s">
        <v>523</v>
      </c>
      <c r="G152" s="194" t="s">
        <v>720</v>
      </c>
      <c r="H152" s="194" t="s">
        <v>683</v>
      </c>
      <c r="I152" s="17" t="s">
        <v>535</v>
      </c>
      <c r="J152" s="17" t="s">
        <v>527</v>
      </c>
      <c r="K152" s="191">
        <v>44116</v>
      </c>
      <c r="L152" s="191">
        <v>44121</v>
      </c>
      <c r="M152" s="195">
        <v>5</v>
      </c>
      <c r="N152" s="3"/>
    </row>
    <row r="153" spans="1:14" x14ac:dyDescent="0.25">
      <c r="A153" s="17"/>
      <c r="B153" s="17"/>
      <c r="C153" s="190">
        <v>212</v>
      </c>
      <c r="D153" s="190">
        <v>14</v>
      </c>
      <c r="E153" s="190" t="s">
        <v>522</v>
      </c>
      <c r="F153" s="190" t="s">
        <v>529</v>
      </c>
      <c r="G153" s="194" t="s">
        <v>721</v>
      </c>
      <c r="H153" s="194" t="s">
        <v>684</v>
      </c>
      <c r="I153" s="17" t="s">
        <v>526</v>
      </c>
      <c r="J153" s="17" t="s">
        <v>545</v>
      </c>
      <c r="K153" s="191">
        <v>44115</v>
      </c>
      <c r="L153" s="191">
        <v>44121</v>
      </c>
      <c r="M153" s="195">
        <v>6</v>
      </c>
      <c r="N153" s="3"/>
    </row>
    <row r="154" spans="1:14" x14ac:dyDescent="0.25">
      <c r="A154" s="17"/>
      <c r="B154" s="17"/>
      <c r="C154" s="190">
        <v>213</v>
      </c>
      <c r="D154" s="190">
        <v>18</v>
      </c>
      <c r="E154" s="190" t="s">
        <v>522</v>
      </c>
      <c r="F154" s="190" t="s">
        <v>529</v>
      </c>
      <c r="G154" s="194" t="s">
        <v>722</v>
      </c>
      <c r="H154" s="194" t="s">
        <v>685</v>
      </c>
      <c r="I154" s="17" t="s">
        <v>526</v>
      </c>
      <c r="J154" s="17" t="s">
        <v>532</v>
      </c>
      <c r="K154" s="191">
        <v>44119</v>
      </c>
      <c r="L154" s="191">
        <v>44124</v>
      </c>
      <c r="M154" s="195">
        <v>5</v>
      </c>
      <c r="N154" s="3"/>
    </row>
    <row r="155" spans="1:14" x14ac:dyDescent="0.25">
      <c r="A155" s="17"/>
      <c r="B155" s="17"/>
      <c r="C155" s="190">
        <v>214</v>
      </c>
      <c r="D155" s="190">
        <v>20</v>
      </c>
      <c r="E155" s="190" t="s">
        <v>528</v>
      </c>
      <c r="F155" s="190" t="s">
        <v>523</v>
      </c>
      <c r="G155" s="194" t="s">
        <v>723</v>
      </c>
      <c r="H155" s="194" t="s">
        <v>632</v>
      </c>
      <c r="I155" s="17" t="s">
        <v>555</v>
      </c>
      <c r="J155" s="17" t="s">
        <v>536</v>
      </c>
      <c r="K155" s="191">
        <v>44114</v>
      </c>
      <c r="L155" s="191">
        <v>44116</v>
      </c>
      <c r="M155" s="195">
        <v>2</v>
      </c>
      <c r="N155" s="3"/>
    </row>
    <row r="156" spans="1:14" x14ac:dyDescent="0.25">
      <c r="A156" s="17"/>
      <c r="B156" s="17"/>
      <c r="C156" s="190">
        <v>215</v>
      </c>
      <c r="D156" s="190">
        <v>14</v>
      </c>
      <c r="E156" s="190" t="s">
        <v>528</v>
      </c>
      <c r="F156" s="190" t="s">
        <v>523</v>
      </c>
      <c r="G156" s="194" t="s">
        <v>724</v>
      </c>
      <c r="H156" s="194" t="s">
        <v>687</v>
      </c>
      <c r="I156" s="17" t="s">
        <v>542</v>
      </c>
      <c r="J156" s="17" t="s">
        <v>545</v>
      </c>
      <c r="K156" s="191">
        <v>44119</v>
      </c>
      <c r="L156" s="191">
        <v>44121</v>
      </c>
      <c r="M156" s="195">
        <v>2</v>
      </c>
      <c r="N156" s="3"/>
    </row>
    <row r="157" spans="1:14" x14ac:dyDescent="0.25">
      <c r="A157" s="17"/>
      <c r="B157" s="17"/>
      <c r="C157" s="190">
        <v>216</v>
      </c>
      <c r="D157" s="190">
        <v>11</v>
      </c>
      <c r="E157" s="190" t="s">
        <v>522</v>
      </c>
      <c r="F157" s="190" t="s">
        <v>523</v>
      </c>
      <c r="G157" s="194" t="s">
        <v>665</v>
      </c>
      <c r="H157" s="194" t="s">
        <v>652</v>
      </c>
      <c r="I157" s="17" t="s">
        <v>526</v>
      </c>
      <c r="J157" s="17" t="s">
        <v>567</v>
      </c>
      <c r="K157" s="191">
        <v>44113</v>
      </c>
      <c r="L157" s="191">
        <v>44117</v>
      </c>
      <c r="M157" s="195">
        <v>4</v>
      </c>
      <c r="N157" s="3"/>
    </row>
    <row r="158" spans="1:14" x14ac:dyDescent="0.25">
      <c r="A158" s="17"/>
      <c r="B158" s="17"/>
      <c r="C158" s="190">
        <v>217</v>
      </c>
      <c r="D158" s="190">
        <v>2</v>
      </c>
      <c r="E158" s="190" t="s">
        <v>522</v>
      </c>
      <c r="F158" s="190" t="s">
        <v>523</v>
      </c>
      <c r="G158" s="194" t="s">
        <v>725</v>
      </c>
      <c r="H158" s="194" t="s">
        <v>449</v>
      </c>
      <c r="I158" s="17" t="s">
        <v>561</v>
      </c>
      <c r="J158" s="17" t="s">
        <v>527</v>
      </c>
      <c r="K158" s="191">
        <v>44112</v>
      </c>
      <c r="L158" s="191">
        <v>44114</v>
      </c>
      <c r="M158" s="195">
        <v>2</v>
      </c>
      <c r="N158" s="3"/>
    </row>
    <row r="159" spans="1:14" x14ac:dyDescent="0.25">
      <c r="A159" s="17"/>
      <c r="B159" s="17"/>
      <c r="C159" s="190">
        <v>218</v>
      </c>
      <c r="D159" s="190">
        <v>0</v>
      </c>
      <c r="E159" s="190" t="s">
        <v>528</v>
      </c>
      <c r="F159" s="190" t="s">
        <v>523</v>
      </c>
      <c r="G159" s="194" t="s">
        <v>611</v>
      </c>
      <c r="H159" s="194" t="s">
        <v>689</v>
      </c>
      <c r="I159" s="17" t="s">
        <v>535</v>
      </c>
      <c r="J159" s="17" t="s">
        <v>550</v>
      </c>
      <c r="K159" s="191">
        <v>44118</v>
      </c>
      <c r="L159" s="191">
        <v>44121</v>
      </c>
      <c r="M159" s="195">
        <v>3</v>
      </c>
      <c r="N159" s="3"/>
    </row>
    <row r="160" spans="1:14" x14ac:dyDescent="0.25">
      <c r="A160" s="17"/>
      <c r="B160" s="17"/>
      <c r="C160" s="190">
        <v>219</v>
      </c>
      <c r="D160" s="190">
        <v>0</v>
      </c>
      <c r="E160" s="190" t="s">
        <v>528</v>
      </c>
      <c r="F160" s="190" t="s">
        <v>523</v>
      </c>
      <c r="G160" s="194" t="s">
        <v>565</v>
      </c>
      <c r="H160" s="194" t="s">
        <v>690</v>
      </c>
      <c r="I160" s="17" t="s">
        <v>535</v>
      </c>
      <c r="J160" s="17" t="s">
        <v>545</v>
      </c>
      <c r="K160" s="191">
        <v>44118</v>
      </c>
      <c r="L160" s="191">
        <v>44120</v>
      </c>
      <c r="M160" s="195">
        <v>2</v>
      </c>
      <c r="N160" s="3"/>
    </row>
    <row r="161" spans="1:14" x14ac:dyDescent="0.25">
      <c r="A161" s="17"/>
      <c r="B161" s="17"/>
      <c r="C161" s="190">
        <v>187</v>
      </c>
      <c r="D161" s="190">
        <v>11</v>
      </c>
      <c r="E161" s="190" t="s">
        <v>528</v>
      </c>
      <c r="F161" s="190" t="s">
        <v>523</v>
      </c>
      <c r="G161" s="194" t="s">
        <v>726</v>
      </c>
      <c r="H161" s="194" t="s">
        <v>655</v>
      </c>
      <c r="I161" s="17" t="s">
        <v>561</v>
      </c>
      <c r="J161" s="17" t="s">
        <v>567</v>
      </c>
      <c r="K161" s="191">
        <v>44111</v>
      </c>
      <c r="L161" s="191">
        <v>44124</v>
      </c>
      <c r="M161" s="195">
        <v>13</v>
      </c>
      <c r="N161" s="3"/>
    </row>
    <row r="162" spans="1:14" x14ac:dyDescent="0.25">
      <c r="A162" s="17"/>
      <c r="B162" s="17"/>
      <c r="C162" s="190">
        <v>188</v>
      </c>
      <c r="D162" s="190">
        <v>10</v>
      </c>
      <c r="E162" s="190" t="s">
        <v>528</v>
      </c>
      <c r="F162" s="190" t="s">
        <v>523</v>
      </c>
      <c r="G162" s="194" t="s">
        <v>727</v>
      </c>
      <c r="H162" s="194" t="s">
        <v>657</v>
      </c>
      <c r="I162" s="17" t="s">
        <v>535</v>
      </c>
      <c r="J162" s="17" t="s">
        <v>567</v>
      </c>
      <c r="K162" s="191">
        <v>44111</v>
      </c>
      <c r="L162" s="191">
        <v>44117</v>
      </c>
      <c r="M162" s="195">
        <v>6</v>
      </c>
      <c r="N162" s="3"/>
    </row>
    <row r="163" spans="1:14" x14ac:dyDescent="0.25">
      <c r="A163" s="17"/>
      <c r="B163" s="17"/>
      <c r="C163" s="190">
        <v>189</v>
      </c>
      <c r="D163" s="190">
        <v>9</v>
      </c>
      <c r="E163" s="190" t="s">
        <v>522</v>
      </c>
      <c r="F163" s="190" t="s">
        <v>523</v>
      </c>
      <c r="G163" s="194" t="s">
        <v>658</v>
      </c>
      <c r="H163" s="194" t="s">
        <v>659</v>
      </c>
      <c r="I163" s="17" t="s">
        <v>555</v>
      </c>
      <c r="J163" s="17" t="s">
        <v>545</v>
      </c>
      <c r="K163" s="191">
        <v>44114</v>
      </c>
      <c r="L163" s="191">
        <v>44121</v>
      </c>
      <c r="M163" s="195">
        <v>7</v>
      </c>
      <c r="N163" s="3"/>
    </row>
    <row r="164" spans="1:14" x14ac:dyDescent="0.25">
      <c r="A164" s="17"/>
      <c r="B164" s="17"/>
      <c r="C164" s="190">
        <v>190</v>
      </c>
      <c r="D164" s="190">
        <v>6</v>
      </c>
      <c r="E164" s="190" t="s">
        <v>522</v>
      </c>
      <c r="F164" s="190" t="s">
        <v>529</v>
      </c>
      <c r="G164" s="194" t="s">
        <v>728</v>
      </c>
      <c r="H164" s="194" t="s">
        <v>660</v>
      </c>
      <c r="I164" s="17" t="s">
        <v>526</v>
      </c>
      <c r="J164" s="17" t="s">
        <v>567</v>
      </c>
      <c r="K164" s="191">
        <v>44123</v>
      </c>
      <c r="L164" s="191">
        <v>44125</v>
      </c>
      <c r="M164" s="195">
        <v>2</v>
      </c>
      <c r="N164" s="3"/>
    </row>
    <row r="165" spans="1:14" x14ac:dyDescent="0.25">
      <c r="A165" s="17"/>
      <c r="B165" s="17"/>
      <c r="C165" s="190">
        <v>192</v>
      </c>
      <c r="D165" s="190">
        <v>22</v>
      </c>
      <c r="E165" s="190" t="s">
        <v>528</v>
      </c>
      <c r="F165" s="190" t="s">
        <v>523</v>
      </c>
      <c r="G165" s="194" t="s">
        <v>729</v>
      </c>
      <c r="H165" s="194" t="s">
        <v>662</v>
      </c>
      <c r="I165" s="17" t="s">
        <v>542</v>
      </c>
      <c r="J165" s="17" t="s">
        <v>539</v>
      </c>
      <c r="K165" s="191">
        <v>44117</v>
      </c>
      <c r="L165" s="191">
        <v>44121</v>
      </c>
      <c r="M165" s="195">
        <v>4</v>
      </c>
      <c r="N165" s="3"/>
    </row>
    <row r="166" spans="1:14" x14ac:dyDescent="0.25">
      <c r="A166" s="17"/>
      <c r="B166" s="17"/>
      <c r="C166" s="190">
        <v>193</v>
      </c>
      <c r="D166" s="190">
        <v>9</v>
      </c>
      <c r="E166" s="190" t="s">
        <v>522</v>
      </c>
      <c r="F166" s="190" t="s">
        <v>523</v>
      </c>
      <c r="G166" s="194" t="s">
        <v>730</v>
      </c>
      <c r="H166" s="194" t="s">
        <v>663</v>
      </c>
      <c r="I166" s="17" t="s">
        <v>555</v>
      </c>
      <c r="J166" s="17" t="s">
        <v>545</v>
      </c>
      <c r="K166" s="191">
        <v>44120</v>
      </c>
      <c r="L166" s="191">
        <v>44122</v>
      </c>
      <c r="M166" s="195">
        <v>2</v>
      </c>
      <c r="N166" s="3"/>
    </row>
    <row r="167" spans="1:14" x14ac:dyDescent="0.25">
      <c r="A167" s="17"/>
      <c r="B167" s="17"/>
      <c r="C167" s="190">
        <v>196</v>
      </c>
      <c r="D167" s="190">
        <v>3</v>
      </c>
      <c r="E167" s="190" t="s">
        <v>528</v>
      </c>
      <c r="F167" s="190" t="s">
        <v>523</v>
      </c>
      <c r="G167" s="194" t="s">
        <v>731</v>
      </c>
      <c r="H167" s="194" t="s">
        <v>590</v>
      </c>
      <c r="I167" s="17" t="s">
        <v>561</v>
      </c>
      <c r="J167" s="17" t="s">
        <v>582</v>
      </c>
      <c r="K167" s="191">
        <v>44114</v>
      </c>
      <c r="L167" s="191">
        <v>44121</v>
      </c>
      <c r="M167" s="195">
        <v>7</v>
      </c>
      <c r="N167" s="3"/>
    </row>
    <row r="168" spans="1:14" x14ac:dyDescent="0.25">
      <c r="A168" s="17"/>
      <c r="B168" s="17"/>
      <c r="C168" s="190">
        <v>197</v>
      </c>
      <c r="D168" s="190">
        <v>6</v>
      </c>
      <c r="E168" s="190" t="s">
        <v>522</v>
      </c>
      <c r="F168" s="190" t="s">
        <v>523</v>
      </c>
      <c r="G168" s="194" t="s">
        <v>732</v>
      </c>
      <c r="H168" s="194" t="s">
        <v>626</v>
      </c>
      <c r="I168" s="17" t="s">
        <v>526</v>
      </c>
      <c r="J168" s="17" t="s">
        <v>556</v>
      </c>
      <c r="K168" s="191">
        <v>44116</v>
      </c>
      <c r="L168" s="191">
        <v>44119</v>
      </c>
      <c r="M168" s="195">
        <v>3</v>
      </c>
      <c r="N168" s="3"/>
    </row>
    <row r="169" spans="1:14" x14ac:dyDescent="0.25">
      <c r="A169" s="17"/>
      <c r="B169" s="17"/>
      <c r="C169" s="190">
        <v>198</v>
      </c>
      <c r="D169" s="190">
        <v>5</v>
      </c>
      <c r="E169" s="190" t="s">
        <v>528</v>
      </c>
      <c r="F169" s="190" t="s">
        <v>523</v>
      </c>
      <c r="G169" s="194" t="s">
        <v>666</v>
      </c>
      <c r="H169" s="194" t="s">
        <v>667</v>
      </c>
      <c r="I169" s="17" t="s">
        <v>561</v>
      </c>
      <c r="J169" s="17" t="s">
        <v>582</v>
      </c>
      <c r="K169" s="191">
        <v>44124</v>
      </c>
      <c r="L169" s="191">
        <v>44126</v>
      </c>
      <c r="M169" s="195">
        <v>2</v>
      </c>
      <c r="N169" s="3"/>
    </row>
  </sheetData>
  <conditionalFormatting sqref="F11:F169">
    <cfRule type="cellIs" dxfId="1" priority="2" operator="equal">
      <formula>"D"</formula>
    </cfRule>
  </conditionalFormatting>
  <conditionalFormatting sqref="M11:M169">
    <cfRule type="cellIs" dxfId="0" priority="1" operator="between">
      <formula>7</formula>
      <formula>10</formula>
    </cfRule>
  </conditionalFormatting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A40C3-A262-4DF5-8784-6A5B8EC261BE}">
  <dimension ref="A1:FC1"/>
  <sheetViews>
    <sheetView workbookViewId="0"/>
  </sheetViews>
  <sheetFormatPr baseColWidth="10" defaultRowHeight="15" x14ac:dyDescent="0.25"/>
  <cols>
    <col min="1" max="1" width="2" bestFit="1" customWidth="1"/>
    <col min="2" max="3" width="2.140625" bestFit="1" customWidth="1"/>
    <col min="4" max="6" width="2.28515625" bestFit="1" customWidth="1"/>
    <col min="7" max="7" width="2.140625" bestFit="1" customWidth="1"/>
    <col min="8" max="8" width="2.28515625" bestFit="1" customWidth="1"/>
    <col min="9" max="10" width="2.140625" bestFit="1" customWidth="1"/>
    <col min="11" max="13" width="2.28515625" bestFit="1" customWidth="1"/>
    <col min="14" max="14" width="2" bestFit="1" customWidth="1"/>
    <col min="15" max="15" width="2.140625" bestFit="1" customWidth="1"/>
    <col min="16" max="19" width="2.28515625" bestFit="1" customWidth="1"/>
    <col min="20" max="20" width="2.140625" bestFit="1" customWidth="1"/>
    <col min="21" max="21" width="2" bestFit="1" customWidth="1"/>
    <col min="22" max="22" width="2.140625" bestFit="1" customWidth="1"/>
    <col min="23" max="23" width="2.28515625" bestFit="1" customWidth="1"/>
    <col min="24" max="24" width="2" bestFit="1" customWidth="1"/>
    <col min="25" max="26" width="2.140625" bestFit="1" customWidth="1"/>
    <col min="27" max="29" width="2.28515625" bestFit="1" customWidth="1"/>
    <col min="30" max="31" width="2.140625" bestFit="1" customWidth="1"/>
    <col min="32" max="32" width="2.28515625" bestFit="1" customWidth="1"/>
    <col min="33" max="37" width="2.140625" bestFit="1" customWidth="1"/>
    <col min="38" max="38" width="2" bestFit="1" customWidth="1"/>
    <col min="39" max="39" width="2.140625" bestFit="1" customWidth="1"/>
    <col min="40" max="41" width="2.28515625" bestFit="1" customWidth="1"/>
    <col min="42" max="44" width="2.140625" bestFit="1" customWidth="1"/>
    <col min="45" max="46" width="2" bestFit="1" customWidth="1"/>
    <col min="47" max="47" width="2.140625" bestFit="1" customWidth="1"/>
    <col min="48" max="49" width="2.28515625" bestFit="1" customWidth="1"/>
    <col min="50" max="52" width="2.140625" bestFit="1" customWidth="1"/>
    <col min="53" max="54" width="2.28515625" bestFit="1" customWidth="1"/>
    <col min="55" max="55" width="2.140625" bestFit="1" customWidth="1"/>
    <col min="56" max="56" width="2.28515625" bestFit="1" customWidth="1"/>
    <col min="57" max="60" width="2.140625" bestFit="1" customWidth="1"/>
    <col min="61" max="61" width="2" bestFit="1" customWidth="1"/>
    <col min="62" max="62" width="2.28515625" bestFit="1" customWidth="1"/>
    <col min="63" max="64" width="2.140625" bestFit="1" customWidth="1"/>
    <col min="65" max="66" width="2" bestFit="1" customWidth="1"/>
    <col min="67" max="67" width="2.28515625" bestFit="1" customWidth="1"/>
    <col min="68" max="68" width="2.140625" bestFit="1" customWidth="1"/>
    <col min="69" max="69" width="2" bestFit="1" customWidth="1"/>
    <col min="70" max="70" width="2.28515625" bestFit="1" customWidth="1"/>
    <col min="71" max="74" width="2.140625" bestFit="1" customWidth="1"/>
    <col min="75" max="75" width="2.28515625" bestFit="1" customWidth="1"/>
    <col min="76" max="76" width="2.140625" bestFit="1" customWidth="1"/>
    <col min="77" max="78" width="2.28515625" bestFit="1" customWidth="1"/>
    <col min="79" max="80" width="2" bestFit="1" customWidth="1"/>
    <col min="81" max="81" width="2.140625" bestFit="1" customWidth="1"/>
    <col min="82" max="82" width="2" bestFit="1" customWidth="1"/>
    <col min="83" max="83" width="2.28515625" bestFit="1" customWidth="1"/>
    <col min="84" max="85" width="2.140625" bestFit="1" customWidth="1"/>
    <col min="86" max="86" width="2.28515625" bestFit="1" customWidth="1"/>
    <col min="87" max="87" width="2.140625" bestFit="1" customWidth="1"/>
    <col min="88" max="89" width="2.28515625" bestFit="1" customWidth="1"/>
    <col min="90" max="93" width="2.140625" bestFit="1" customWidth="1"/>
    <col min="94" max="94" width="2.28515625" bestFit="1" customWidth="1"/>
    <col min="95" max="95" width="2" bestFit="1" customWidth="1"/>
    <col min="96" max="96" width="2.28515625" bestFit="1" customWidth="1"/>
    <col min="97" max="98" width="2.140625" bestFit="1" customWidth="1"/>
    <col min="99" max="99" width="2.28515625" bestFit="1" customWidth="1"/>
    <col min="100" max="100" width="2.140625" bestFit="1" customWidth="1"/>
    <col min="101" max="101" width="2" bestFit="1" customWidth="1"/>
    <col min="102" max="104" width="2.28515625" bestFit="1" customWidth="1"/>
    <col min="105" max="107" width="2.140625" bestFit="1" customWidth="1"/>
    <col min="108" max="108" width="2.28515625" bestFit="1" customWidth="1"/>
    <col min="109" max="110" width="2.140625" bestFit="1" customWidth="1"/>
    <col min="111" max="111" width="2.28515625" bestFit="1" customWidth="1"/>
    <col min="112" max="115" width="2.140625" bestFit="1" customWidth="1"/>
    <col min="116" max="116" width="2.28515625" bestFit="1" customWidth="1"/>
    <col min="117" max="118" width="2.140625" bestFit="1" customWidth="1"/>
    <col min="119" max="119" width="2.28515625" bestFit="1" customWidth="1"/>
    <col min="120" max="120" width="2.140625" bestFit="1" customWidth="1"/>
    <col min="121" max="121" width="2.28515625" bestFit="1" customWidth="1"/>
    <col min="122" max="126" width="2.140625" bestFit="1" customWidth="1"/>
    <col min="127" max="127" width="2" bestFit="1" customWidth="1"/>
    <col min="128" max="128" width="2.140625" bestFit="1" customWidth="1"/>
    <col min="129" max="129" width="2" bestFit="1" customWidth="1"/>
    <col min="130" max="130" width="2.28515625" bestFit="1" customWidth="1"/>
    <col min="131" max="132" width="2.140625" bestFit="1" customWidth="1"/>
    <col min="133" max="133" width="2.28515625" bestFit="1" customWidth="1"/>
    <col min="134" max="134" width="2.140625" bestFit="1" customWidth="1"/>
    <col min="135" max="136" width="2.28515625" bestFit="1" customWidth="1"/>
    <col min="137" max="140" width="2.140625" bestFit="1" customWidth="1"/>
    <col min="141" max="141" width="2.28515625" bestFit="1" customWidth="1"/>
    <col min="142" max="142" width="2" bestFit="1" customWidth="1"/>
    <col min="143" max="143" width="2.28515625" bestFit="1" customWidth="1"/>
    <col min="144" max="145" width="2.140625" bestFit="1" customWidth="1"/>
    <col min="146" max="146" width="2.28515625" bestFit="1" customWidth="1"/>
    <col min="147" max="147" width="2.140625" bestFit="1" customWidth="1"/>
    <col min="148" max="148" width="2" bestFit="1" customWidth="1"/>
    <col min="149" max="150" width="2.28515625" bestFit="1" customWidth="1"/>
    <col min="151" max="152" width="2.140625" bestFit="1" customWidth="1"/>
    <col min="153" max="153" width="2.28515625" bestFit="1" customWidth="1"/>
    <col min="154" max="154" width="2.140625" bestFit="1" customWidth="1"/>
    <col min="155" max="156" width="2.28515625" bestFit="1" customWidth="1"/>
    <col min="157" max="157" width="2" bestFit="1" customWidth="1"/>
    <col min="158" max="158" width="2.140625" bestFit="1" customWidth="1"/>
    <col min="159" max="159" width="2" bestFit="1" customWidth="1"/>
  </cols>
  <sheetData>
    <row r="1" spans="1:159" x14ac:dyDescent="0.25">
      <c r="A1" s="3" t="s">
        <v>523</v>
      </c>
      <c r="B1" s="3" t="s">
        <v>736</v>
      </c>
      <c r="C1" s="3" t="s">
        <v>736</v>
      </c>
      <c r="D1" s="3" t="s">
        <v>737</v>
      </c>
      <c r="E1" s="3" t="s">
        <v>737</v>
      </c>
      <c r="F1" s="3" t="s">
        <v>737</v>
      </c>
      <c r="G1" s="3" t="s">
        <v>736</v>
      </c>
      <c r="H1" s="3" t="s">
        <v>529</v>
      </c>
      <c r="I1" s="3" t="s">
        <v>736</v>
      </c>
      <c r="J1" s="3" t="s">
        <v>736</v>
      </c>
      <c r="K1" s="3" t="s">
        <v>737</v>
      </c>
      <c r="L1" s="3" t="s">
        <v>529</v>
      </c>
      <c r="M1" s="3" t="s">
        <v>737</v>
      </c>
      <c r="N1" s="3" t="s">
        <v>523</v>
      </c>
      <c r="O1" s="3" t="s">
        <v>738</v>
      </c>
      <c r="P1" s="3" t="s">
        <v>737</v>
      </c>
      <c r="Q1" s="3" t="s">
        <v>737</v>
      </c>
      <c r="R1" s="3" t="s">
        <v>737</v>
      </c>
      <c r="S1" s="3" t="s">
        <v>737</v>
      </c>
      <c r="T1" s="3" t="s">
        <v>736</v>
      </c>
      <c r="U1" s="3" t="s">
        <v>523</v>
      </c>
      <c r="V1" s="3" t="s">
        <v>736</v>
      </c>
      <c r="W1" s="3" t="s">
        <v>737</v>
      </c>
      <c r="X1" s="3" t="s">
        <v>523</v>
      </c>
      <c r="Y1" s="3" t="s">
        <v>736</v>
      </c>
      <c r="Z1" s="3" t="s">
        <v>738</v>
      </c>
      <c r="AA1" s="3" t="s">
        <v>737</v>
      </c>
      <c r="AB1" s="3" t="s">
        <v>529</v>
      </c>
      <c r="AC1" s="3" t="s">
        <v>529</v>
      </c>
      <c r="AD1" s="3" t="s">
        <v>736</v>
      </c>
      <c r="AE1" s="3" t="s">
        <v>738</v>
      </c>
      <c r="AF1" s="3" t="s">
        <v>737</v>
      </c>
      <c r="AG1" s="3" t="s">
        <v>736</v>
      </c>
      <c r="AH1" s="3" t="s">
        <v>736</v>
      </c>
      <c r="AI1" s="3" t="s">
        <v>738</v>
      </c>
      <c r="AJ1" s="3" t="s">
        <v>736</v>
      </c>
      <c r="AK1" s="3" t="s">
        <v>736</v>
      </c>
      <c r="AL1" s="3" t="s">
        <v>523</v>
      </c>
      <c r="AM1" s="3" t="s">
        <v>738</v>
      </c>
      <c r="AN1" s="3" t="s">
        <v>737</v>
      </c>
      <c r="AO1" s="3" t="s">
        <v>529</v>
      </c>
      <c r="AP1" s="3" t="s">
        <v>736</v>
      </c>
      <c r="AQ1" s="3" t="s">
        <v>736</v>
      </c>
      <c r="AR1" s="3" t="s">
        <v>736</v>
      </c>
      <c r="AS1" s="3" t="s">
        <v>523</v>
      </c>
      <c r="AT1" s="3" t="s">
        <v>523</v>
      </c>
      <c r="AU1" s="3" t="s">
        <v>736</v>
      </c>
      <c r="AV1" s="3" t="s">
        <v>737</v>
      </c>
      <c r="AW1" s="3" t="s">
        <v>529</v>
      </c>
      <c r="AX1" s="3" t="s">
        <v>736</v>
      </c>
      <c r="AY1" s="3" t="s">
        <v>738</v>
      </c>
      <c r="AZ1" s="3" t="s">
        <v>736</v>
      </c>
      <c r="BA1" s="3" t="s">
        <v>737</v>
      </c>
      <c r="BB1" s="3" t="s">
        <v>737</v>
      </c>
      <c r="BC1" s="3" t="s">
        <v>736</v>
      </c>
      <c r="BD1" s="3" t="s">
        <v>737</v>
      </c>
      <c r="BE1" s="3" t="s">
        <v>738</v>
      </c>
      <c r="BF1" s="3" t="s">
        <v>736</v>
      </c>
      <c r="BG1" s="3" t="s">
        <v>736</v>
      </c>
      <c r="BH1" s="3" t="s">
        <v>736</v>
      </c>
      <c r="BI1" s="3" t="s">
        <v>523</v>
      </c>
      <c r="BJ1" s="3" t="s">
        <v>737</v>
      </c>
      <c r="BK1" s="3" t="s">
        <v>738</v>
      </c>
      <c r="BL1" s="3" t="s">
        <v>736</v>
      </c>
      <c r="BM1" s="3" t="s">
        <v>523</v>
      </c>
      <c r="BN1" s="3" t="s">
        <v>523</v>
      </c>
      <c r="BO1" s="3" t="s">
        <v>529</v>
      </c>
      <c r="BP1" s="3" t="s">
        <v>738</v>
      </c>
      <c r="BQ1" s="3" t="s">
        <v>523</v>
      </c>
      <c r="BR1" s="3" t="s">
        <v>737</v>
      </c>
      <c r="BS1" s="3" t="s">
        <v>736</v>
      </c>
      <c r="BT1" s="3" t="s">
        <v>738</v>
      </c>
      <c r="BU1" s="3" t="s">
        <v>738</v>
      </c>
      <c r="BV1" s="3" t="s">
        <v>738</v>
      </c>
      <c r="BW1" s="3" t="s">
        <v>737</v>
      </c>
      <c r="BX1" s="3" t="s">
        <v>738</v>
      </c>
      <c r="BY1" s="3" t="s">
        <v>737</v>
      </c>
      <c r="BZ1" s="3" t="s">
        <v>737</v>
      </c>
      <c r="CA1" s="3" t="s">
        <v>523</v>
      </c>
      <c r="CB1" s="3" t="s">
        <v>523</v>
      </c>
      <c r="CC1" s="3" t="s">
        <v>736</v>
      </c>
      <c r="CD1" s="3" t="s">
        <v>523</v>
      </c>
      <c r="CE1" s="3" t="s">
        <v>529</v>
      </c>
      <c r="CF1" s="3" t="s">
        <v>736</v>
      </c>
      <c r="CG1" s="3" t="s">
        <v>736</v>
      </c>
      <c r="CH1" s="3" t="s">
        <v>737</v>
      </c>
      <c r="CI1" s="3" t="s">
        <v>736</v>
      </c>
      <c r="CJ1" s="3" t="s">
        <v>529</v>
      </c>
      <c r="CK1" s="3" t="s">
        <v>737</v>
      </c>
      <c r="CL1" s="3" t="s">
        <v>736</v>
      </c>
      <c r="CM1" s="3" t="s">
        <v>736</v>
      </c>
      <c r="CN1" s="3" t="s">
        <v>738</v>
      </c>
      <c r="CO1" s="3" t="s">
        <v>738</v>
      </c>
      <c r="CP1" s="3" t="s">
        <v>737</v>
      </c>
      <c r="CQ1" s="3" t="s">
        <v>523</v>
      </c>
      <c r="CR1" s="3" t="s">
        <v>737</v>
      </c>
      <c r="CS1" s="3" t="s">
        <v>736</v>
      </c>
      <c r="CT1" s="3" t="s">
        <v>736</v>
      </c>
      <c r="CU1" s="3" t="s">
        <v>737</v>
      </c>
      <c r="CV1" s="3" t="s">
        <v>738</v>
      </c>
      <c r="CW1" s="3" t="s">
        <v>523</v>
      </c>
      <c r="CX1" s="3" t="s">
        <v>529</v>
      </c>
      <c r="CY1" s="3" t="s">
        <v>737</v>
      </c>
      <c r="CZ1" s="3" t="s">
        <v>737</v>
      </c>
      <c r="DA1" s="3" t="s">
        <v>736</v>
      </c>
      <c r="DB1" s="3" t="s">
        <v>736</v>
      </c>
      <c r="DC1" s="3" t="s">
        <v>736</v>
      </c>
      <c r="DD1" s="3" t="s">
        <v>737</v>
      </c>
      <c r="DE1" s="3" t="s">
        <v>736</v>
      </c>
      <c r="DF1" s="3" t="s">
        <v>736</v>
      </c>
      <c r="DG1" s="3" t="s">
        <v>737</v>
      </c>
      <c r="DH1" s="3" t="s">
        <v>738</v>
      </c>
      <c r="DI1" s="3" t="s">
        <v>738</v>
      </c>
      <c r="DJ1" s="3" t="s">
        <v>736</v>
      </c>
      <c r="DK1" s="3" t="s">
        <v>736</v>
      </c>
      <c r="DL1" s="3" t="s">
        <v>737</v>
      </c>
      <c r="DM1" s="3" t="s">
        <v>738</v>
      </c>
      <c r="DN1" s="3" t="s">
        <v>736</v>
      </c>
      <c r="DO1" s="3" t="s">
        <v>737</v>
      </c>
      <c r="DP1" s="3" t="s">
        <v>736</v>
      </c>
      <c r="DQ1" s="3" t="s">
        <v>737</v>
      </c>
      <c r="DR1" s="3" t="s">
        <v>738</v>
      </c>
      <c r="DS1" s="3" t="s">
        <v>738</v>
      </c>
      <c r="DT1" s="3" t="s">
        <v>736</v>
      </c>
      <c r="DU1" s="3" t="s">
        <v>736</v>
      </c>
      <c r="DV1" s="3" t="s">
        <v>736</v>
      </c>
      <c r="DW1" s="3" t="s">
        <v>523</v>
      </c>
      <c r="DX1" s="3" t="s">
        <v>736</v>
      </c>
      <c r="DY1" s="3" t="s">
        <v>523</v>
      </c>
      <c r="DZ1" s="3" t="s">
        <v>529</v>
      </c>
      <c r="EA1" s="3" t="s">
        <v>736</v>
      </c>
      <c r="EB1" s="3" t="s">
        <v>736</v>
      </c>
      <c r="EC1" s="3" t="s">
        <v>737</v>
      </c>
      <c r="ED1" s="3" t="s">
        <v>736</v>
      </c>
      <c r="EE1" s="3" t="s">
        <v>529</v>
      </c>
      <c r="EF1" s="3" t="s">
        <v>737</v>
      </c>
      <c r="EG1" s="3" t="s">
        <v>736</v>
      </c>
      <c r="EH1" s="3" t="s">
        <v>736</v>
      </c>
      <c r="EI1" s="3" t="s">
        <v>738</v>
      </c>
      <c r="EJ1" s="3" t="s">
        <v>738</v>
      </c>
      <c r="EK1" s="3" t="s">
        <v>737</v>
      </c>
      <c r="EL1" s="3" t="s">
        <v>523</v>
      </c>
      <c r="EM1" s="3" t="s">
        <v>737</v>
      </c>
      <c r="EN1" s="3" t="s">
        <v>736</v>
      </c>
      <c r="EO1" s="3" t="s">
        <v>736</v>
      </c>
      <c r="EP1" s="3" t="s">
        <v>737</v>
      </c>
      <c r="EQ1" s="3" t="s">
        <v>738</v>
      </c>
      <c r="ER1" s="3" t="s">
        <v>523</v>
      </c>
      <c r="ES1" s="3" t="s">
        <v>529</v>
      </c>
      <c r="ET1" s="3" t="s">
        <v>737</v>
      </c>
      <c r="EU1" s="3" t="s">
        <v>738</v>
      </c>
      <c r="EV1" s="3" t="s">
        <v>738</v>
      </c>
      <c r="EW1" s="3" t="s">
        <v>737</v>
      </c>
      <c r="EX1" s="3" t="s">
        <v>738</v>
      </c>
      <c r="EY1" s="3" t="s">
        <v>737</v>
      </c>
      <c r="EZ1" s="3" t="s">
        <v>737</v>
      </c>
      <c r="FA1" s="3" t="s">
        <v>523</v>
      </c>
      <c r="FB1" s="3" t="s">
        <v>736</v>
      </c>
      <c r="FC1" s="3" t="s">
        <v>523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94DAD-A55C-430E-B956-EED78C61A779}">
  <dimension ref="A1:P114"/>
  <sheetViews>
    <sheetView zoomScaleNormal="100" workbookViewId="0"/>
  </sheetViews>
  <sheetFormatPr baseColWidth="10" defaultColWidth="11.42578125" defaultRowHeight="15" x14ac:dyDescent="0.25"/>
  <cols>
    <col min="1" max="2" width="11.5703125" style="18" bestFit="1" customWidth="1"/>
    <col min="3" max="3" width="13.85546875" style="18" customWidth="1"/>
    <col min="4" max="5" width="18.7109375" style="18" customWidth="1"/>
    <col min="6" max="6" width="16" style="18" customWidth="1"/>
    <col min="7" max="7" width="8.28515625" style="18" customWidth="1"/>
    <col min="8" max="8" width="12.7109375" style="18" customWidth="1"/>
    <col min="9" max="9" width="11.42578125" style="18"/>
    <col min="10" max="10" width="19" style="18" customWidth="1"/>
    <col min="11" max="11" width="22.42578125" style="18" customWidth="1"/>
    <col min="12" max="12" width="20" style="18" customWidth="1"/>
    <col min="13" max="13" width="11.42578125" style="18"/>
    <col min="14" max="14" width="11.5703125" style="18" bestFit="1" customWidth="1"/>
    <col min="15" max="16" width="16.85546875" style="18" customWidth="1"/>
    <col min="17" max="16384" width="11.42578125" style="18"/>
  </cols>
  <sheetData>
    <row r="1" spans="1:16" ht="30" customHeight="1" x14ac:dyDescent="0.25">
      <c r="A1" s="112" t="s">
        <v>843</v>
      </c>
      <c r="B1" s="38"/>
      <c r="C1" s="51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6" ht="30" customHeight="1" x14ac:dyDescent="0.25">
      <c r="A2" s="11">
        <v>2</v>
      </c>
      <c r="B2" s="11"/>
      <c r="C2" s="55" t="s">
        <v>844</v>
      </c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6" ht="30" customHeight="1" x14ac:dyDescent="0.25">
      <c r="A3" s="12">
        <v>1</v>
      </c>
      <c r="B3" s="12"/>
      <c r="C3" s="59" t="s">
        <v>845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</row>
    <row r="4" spans="1:16" ht="30" customHeight="1" x14ac:dyDescent="0.25">
      <c r="A4" s="38"/>
      <c r="B4" s="38"/>
      <c r="C4" s="112" t="s">
        <v>742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</row>
    <row r="5" spans="1:16" ht="30" customHeight="1" x14ac:dyDescent="0.25">
      <c r="A5" s="11"/>
      <c r="B5" s="11"/>
    </row>
    <row r="6" spans="1:16" ht="30" customHeight="1" x14ac:dyDescent="0.25">
      <c r="A6" s="12"/>
      <c r="B6" s="12"/>
      <c r="O6" s="295" t="s">
        <v>842</v>
      </c>
      <c r="P6" s="295"/>
    </row>
    <row r="7" spans="1:16" ht="30" customHeight="1" x14ac:dyDescent="0.25">
      <c r="A7" s="38"/>
      <c r="B7" s="38"/>
      <c r="O7" s="264" t="s">
        <v>752</v>
      </c>
      <c r="P7" s="265">
        <v>260</v>
      </c>
    </row>
    <row r="8" spans="1:16" ht="30" customHeight="1" x14ac:dyDescent="0.25">
      <c r="A8" s="11"/>
      <c r="B8" s="11"/>
      <c r="O8" s="264" t="s">
        <v>754</v>
      </c>
      <c r="P8" s="265">
        <v>130</v>
      </c>
    </row>
    <row r="9" spans="1:16" ht="30" customHeight="1" x14ac:dyDescent="0.25">
      <c r="A9" s="39">
        <f>SUM(A1:A8)</f>
        <v>3</v>
      </c>
      <c r="B9" s="39">
        <f>SUM(B1:B8)</f>
        <v>0</v>
      </c>
      <c r="K9" s="311"/>
      <c r="L9" s="311" t="str">
        <f ca="1">_xlfn.FORMULATEXT(L12)</f>
        <v>=WENN(K12&gt;0;"Ja";"Nein")</v>
      </c>
    </row>
    <row r="10" spans="1:16" x14ac:dyDescent="0.25">
      <c r="K10" s="311" t="str">
        <f ca="1">_xlfn.FORMULATEXT(K12)</f>
        <v>=WENN(I12=$O$7;$P$7-J12;$P$8-J12)</v>
      </c>
      <c r="L10" s="311"/>
    </row>
    <row r="11" spans="1:16" ht="35.25" customHeight="1" x14ac:dyDescent="0.25">
      <c r="C11" s="261" t="s">
        <v>846</v>
      </c>
      <c r="D11" s="262" t="s">
        <v>34</v>
      </c>
      <c r="E11" s="262" t="s">
        <v>847</v>
      </c>
      <c r="F11" s="262" t="s">
        <v>848</v>
      </c>
      <c r="G11" s="262" t="s">
        <v>743</v>
      </c>
      <c r="H11" s="262" t="s">
        <v>849</v>
      </c>
      <c r="I11" s="262" t="s">
        <v>176</v>
      </c>
      <c r="J11" s="263" t="s">
        <v>744</v>
      </c>
      <c r="K11" s="262" t="s">
        <v>745</v>
      </c>
      <c r="L11" s="262" t="s">
        <v>746</v>
      </c>
      <c r="N11" s="196" t="s">
        <v>505</v>
      </c>
    </row>
    <row r="12" spans="1:16" x14ac:dyDescent="0.25">
      <c r="C12" s="17" t="s">
        <v>747</v>
      </c>
      <c r="D12" s="197" t="s">
        <v>748</v>
      </c>
      <c r="E12" s="197" t="s">
        <v>749</v>
      </c>
      <c r="F12" s="197" t="s">
        <v>750</v>
      </c>
      <c r="G12" s="197">
        <v>8001</v>
      </c>
      <c r="H12" s="197" t="s">
        <v>751</v>
      </c>
      <c r="I12" s="197" t="s">
        <v>752</v>
      </c>
      <c r="J12" s="198">
        <v>260</v>
      </c>
      <c r="K12" s="198">
        <f>IF(I12=$O$7,$P$7-J12,$P$8-J12)</f>
        <v>0</v>
      </c>
      <c r="L12" s="199" t="str">
        <f>IF(K12&gt;0,"Ja","Nein")</f>
        <v>Nein</v>
      </c>
      <c r="M12" s="23"/>
      <c r="N12" s="200">
        <v>0</v>
      </c>
    </row>
    <row r="13" spans="1:16" x14ac:dyDescent="0.25">
      <c r="C13" s="17" t="s">
        <v>413</v>
      </c>
      <c r="D13" s="197" t="s">
        <v>467</v>
      </c>
      <c r="E13" s="197" t="s">
        <v>695</v>
      </c>
      <c r="F13" s="197" t="s">
        <v>750</v>
      </c>
      <c r="G13" s="197">
        <v>8712</v>
      </c>
      <c r="H13" s="197" t="s">
        <v>753</v>
      </c>
      <c r="I13" s="197" t="s">
        <v>754</v>
      </c>
      <c r="J13" s="198">
        <v>100</v>
      </c>
      <c r="K13" s="198">
        <f t="shared" ref="K13:K76" si="0">IF(I13=$O$7,$P$7-J13,$P$8-J13)</f>
        <v>30</v>
      </c>
      <c r="L13" s="199" t="str">
        <f t="shared" ref="L13:L76" si="1">IF(K13&gt;0,"Ja","Nein")</f>
        <v>Ja</v>
      </c>
      <c r="M13" s="201"/>
      <c r="N13" s="36">
        <v>0</v>
      </c>
    </row>
    <row r="14" spans="1:16" x14ac:dyDescent="0.25">
      <c r="C14" s="17" t="s">
        <v>747</v>
      </c>
      <c r="D14" s="197" t="s">
        <v>755</v>
      </c>
      <c r="E14" s="197" t="s">
        <v>695</v>
      </c>
      <c r="F14" s="197" t="s">
        <v>756</v>
      </c>
      <c r="G14" s="197">
        <v>8500</v>
      </c>
      <c r="H14" s="197" t="s">
        <v>757</v>
      </c>
      <c r="I14" s="197" t="s">
        <v>752</v>
      </c>
      <c r="J14" s="198">
        <v>0</v>
      </c>
      <c r="K14" s="198">
        <f t="shared" si="0"/>
        <v>260</v>
      </c>
      <c r="L14" s="199" t="str">
        <f t="shared" si="1"/>
        <v>Ja</v>
      </c>
      <c r="M14" s="201"/>
      <c r="N14" s="36">
        <v>100</v>
      </c>
    </row>
    <row r="15" spans="1:16" x14ac:dyDescent="0.25">
      <c r="C15" s="17" t="s">
        <v>413</v>
      </c>
      <c r="D15" s="197" t="s">
        <v>758</v>
      </c>
      <c r="E15" s="197" t="s">
        <v>759</v>
      </c>
      <c r="F15" s="197" t="s">
        <v>756</v>
      </c>
      <c r="G15" s="197">
        <v>8004</v>
      </c>
      <c r="H15" s="197" t="s">
        <v>751</v>
      </c>
      <c r="I15" s="197" t="s">
        <v>754</v>
      </c>
      <c r="J15" s="198">
        <v>30</v>
      </c>
      <c r="K15" s="198">
        <f t="shared" si="0"/>
        <v>100</v>
      </c>
      <c r="L15" s="199" t="str">
        <f t="shared" si="1"/>
        <v>Ja</v>
      </c>
      <c r="M15" s="201"/>
      <c r="N15" s="36">
        <v>0</v>
      </c>
    </row>
    <row r="16" spans="1:16" x14ac:dyDescent="0.25">
      <c r="C16" s="17" t="s">
        <v>413</v>
      </c>
      <c r="D16" s="197" t="s">
        <v>760</v>
      </c>
      <c r="E16" s="197" t="s">
        <v>761</v>
      </c>
      <c r="F16" s="197" t="s">
        <v>762</v>
      </c>
      <c r="G16" s="197">
        <v>8360</v>
      </c>
      <c r="H16" s="197" t="s">
        <v>763</v>
      </c>
      <c r="I16" s="197" t="s">
        <v>754</v>
      </c>
      <c r="J16" s="198">
        <v>130</v>
      </c>
      <c r="K16" s="198">
        <f t="shared" si="0"/>
        <v>0</v>
      </c>
      <c r="L16" s="199" t="str">
        <f t="shared" si="1"/>
        <v>Nein</v>
      </c>
      <c r="M16" s="201"/>
      <c r="N16" s="36">
        <v>0</v>
      </c>
    </row>
    <row r="17" spans="3:14" x14ac:dyDescent="0.25">
      <c r="C17" s="17" t="s">
        <v>413</v>
      </c>
      <c r="D17" s="197" t="s">
        <v>764</v>
      </c>
      <c r="E17" s="197" t="s">
        <v>765</v>
      </c>
      <c r="F17" s="197" t="s">
        <v>762</v>
      </c>
      <c r="G17" s="197">
        <v>8006</v>
      </c>
      <c r="H17" s="197" t="s">
        <v>751</v>
      </c>
      <c r="I17" s="197" t="s">
        <v>754</v>
      </c>
      <c r="J17" s="198">
        <v>130</v>
      </c>
      <c r="K17" s="198">
        <f t="shared" si="0"/>
        <v>0</v>
      </c>
      <c r="L17" s="199" t="str">
        <f t="shared" si="1"/>
        <v>Nein</v>
      </c>
      <c r="M17" s="201"/>
      <c r="N17" s="36">
        <v>200</v>
      </c>
    </row>
    <row r="18" spans="3:14" x14ac:dyDescent="0.25">
      <c r="C18" s="17" t="s">
        <v>747</v>
      </c>
      <c r="D18" s="197" t="s">
        <v>766</v>
      </c>
      <c r="E18" s="197" t="s">
        <v>767</v>
      </c>
      <c r="F18" s="197" t="s">
        <v>768</v>
      </c>
      <c r="G18" s="197">
        <v>8405</v>
      </c>
      <c r="H18" s="197" t="s">
        <v>769</v>
      </c>
      <c r="I18" s="197" t="s">
        <v>752</v>
      </c>
      <c r="J18" s="198">
        <v>260</v>
      </c>
      <c r="K18" s="198">
        <f t="shared" si="0"/>
        <v>0</v>
      </c>
      <c r="L18" s="199" t="str">
        <f t="shared" si="1"/>
        <v>Nein</v>
      </c>
      <c r="M18" s="201"/>
      <c r="N18" s="36">
        <v>0</v>
      </c>
    </row>
    <row r="19" spans="3:14" x14ac:dyDescent="0.25">
      <c r="C19" s="17" t="s">
        <v>747</v>
      </c>
      <c r="D19" s="197" t="s">
        <v>577</v>
      </c>
      <c r="E19" s="197" t="s">
        <v>770</v>
      </c>
      <c r="F19" s="197" t="s">
        <v>768</v>
      </c>
      <c r="G19" s="197">
        <v>8044</v>
      </c>
      <c r="H19" s="197" t="s">
        <v>751</v>
      </c>
      <c r="I19" s="197" t="s">
        <v>752</v>
      </c>
      <c r="J19" s="198">
        <v>260</v>
      </c>
      <c r="K19" s="198">
        <f t="shared" si="0"/>
        <v>0</v>
      </c>
      <c r="L19" s="199" t="str">
        <f t="shared" si="1"/>
        <v>Nein</v>
      </c>
      <c r="M19" s="201"/>
      <c r="N19" s="36">
        <v>0</v>
      </c>
    </row>
    <row r="20" spans="3:14" x14ac:dyDescent="0.25">
      <c r="C20" s="17" t="s">
        <v>747</v>
      </c>
      <c r="D20" s="197" t="s">
        <v>771</v>
      </c>
      <c r="E20" s="197" t="s">
        <v>767</v>
      </c>
      <c r="F20" s="197" t="s">
        <v>772</v>
      </c>
      <c r="G20" s="197">
        <v>8712</v>
      </c>
      <c r="H20" s="197" t="s">
        <v>753</v>
      </c>
      <c r="I20" s="197" t="s">
        <v>752</v>
      </c>
      <c r="J20" s="198">
        <v>260</v>
      </c>
      <c r="K20" s="198">
        <f t="shared" si="0"/>
        <v>0</v>
      </c>
      <c r="L20" s="199" t="str">
        <f t="shared" si="1"/>
        <v>Nein</v>
      </c>
      <c r="M20" s="202"/>
      <c r="N20" s="200">
        <v>0</v>
      </c>
    </row>
    <row r="21" spans="3:14" x14ac:dyDescent="0.25">
      <c r="C21" s="17" t="s">
        <v>747</v>
      </c>
      <c r="D21" s="197" t="s">
        <v>773</v>
      </c>
      <c r="E21" s="197" t="s">
        <v>774</v>
      </c>
      <c r="F21" s="197" t="s">
        <v>772</v>
      </c>
      <c r="G21" s="197">
        <v>8049</v>
      </c>
      <c r="H21" s="197" t="s">
        <v>751</v>
      </c>
      <c r="I21" s="197" t="s">
        <v>752</v>
      </c>
      <c r="J21" s="198">
        <v>200</v>
      </c>
      <c r="K21" s="198">
        <f t="shared" si="0"/>
        <v>60</v>
      </c>
      <c r="L21" s="199" t="str">
        <f t="shared" si="1"/>
        <v>Ja</v>
      </c>
      <c r="M21" s="202"/>
      <c r="N21" s="200">
        <v>100</v>
      </c>
    </row>
    <row r="22" spans="3:14" x14ac:dyDescent="0.25">
      <c r="C22" s="17" t="s">
        <v>747</v>
      </c>
      <c r="D22" s="197" t="s">
        <v>771</v>
      </c>
      <c r="E22" s="197" t="s">
        <v>775</v>
      </c>
      <c r="F22" s="197" t="s">
        <v>776</v>
      </c>
      <c r="G22" s="197">
        <v>8353</v>
      </c>
      <c r="H22" s="197" t="s">
        <v>777</v>
      </c>
      <c r="I22" s="197" t="s">
        <v>752</v>
      </c>
      <c r="J22" s="198">
        <v>150</v>
      </c>
      <c r="K22" s="198">
        <f t="shared" si="0"/>
        <v>110</v>
      </c>
      <c r="L22" s="199" t="str">
        <f t="shared" si="1"/>
        <v>Ja</v>
      </c>
      <c r="M22" s="202"/>
      <c r="N22" s="200">
        <v>0</v>
      </c>
    </row>
    <row r="23" spans="3:14" x14ac:dyDescent="0.25">
      <c r="C23" s="17" t="s">
        <v>747</v>
      </c>
      <c r="D23" s="197" t="s">
        <v>778</v>
      </c>
      <c r="E23" s="197" t="s">
        <v>779</v>
      </c>
      <c r="F23" s="197" t="s">
        <v>776</v>
      </c>
      <c r="G23" s="197">
        <v>8712</v>
      </c>
      <c r="H23" s="197" t="s">
        <v>780</v>
      </c>
      <c r="I23" s="197" t="s">
        <v>752</v>
      </c>
      <c r="J23" s="198">
        <v>100</v>
      </c>
      <c r="K23" s="198">
        <f t="shared" si="0"/>
        <v>160</v>
      </c>
      <c r="L23" s="199" t="str">
        <f t="shared" si="1"/>
        <v>Ja</v>
      </c>
      <c r="M23" s="202"/>
      <c r="N23" s="200">
        <v>0</v>
      </c>
    </row>
    <row r="24" spans="3:14" x14ac:dyDescent="0.25">
      <c r="C24" s="17" t="s">
        <v>747</v>
      </c>
      <c r="D24" s="197" t="s">
        <v>778</v>
      </c>
      <c r="E24" s="197" t="s">
        <v>781</v>
      </c>
      <c r="F24" s="197" t="s">
        <v>782</v>
      </c>
      <c r="G24" s="197">
        <v>8353</v>
      </c>
      <c r="H24" s="197" t="s">
        <v>777</v>
      </c>
      <c r="I24" s="197" t="s">
        <v>754</v>
      </c>
      <c r="J24" s="198">
        <v>50</v>
      </c>
      <c r="K24" s="198">
        <f t="shared" si="0"/>
        <v>80</v>
      </c>
      <c r="L24" s="199" t="str">
        <f t="shared" si="1"/>
        <v>Ja</v>
      </c>
      <c r="M24" s="202"/>
      <c r="N24" s="200">
        <v>0</v>
      </c>
    </row>
    <row r="25" spans="3:14" x14ac:dyDescent="0.25">
      <c r="C25" s="17" t="s">
        <v>747</v>
      </c>
      <c r="D25" s="197" t="s">
        <v>783</v>
      </c>
      <c r="E25" s="197" t="s">
        <v>775</v>
      </c>
      <c r="F25" s="197" t="s">
        <v>782</v>
      </c>
      <c r="G25" s="197">
        <v>8500</v>
      </c>
      <c r="H25" s="197" t="s">
        <v>757</v>
      </c>
      <c r="I25" s="197" t="s">
        <v>754</v>
      </c>
      <c r="J25" s="198">
        <v>50</v>
      </c>
      <c r="K25" s="198">
        <f t="shared" si="0"/>
        <v>80</v>
      </c>
      <c r="L25" s="199" t="str">
        <f t="shared" si="1"/>
        <v>Ja</v>
      </c>
      <c r="M25" s="202"/>
      <c r="N25" s="200">
        <v>200</v>
      </c>
    </row>
    <row r="26" spans="3:14" x14ac:dyDescent="0.25">
      <c r="C26" s="17" t="s">
        <v>747</v>
      </c>
      <c r="D26" s="197" t="s">
        <v>728</v>
      </c>
      <c r="E26" s="197" t="s">
        <v>784</v>
      </c>
      <c r="F26" s="197" t="s">
        <v>785</v>
      </c>
      <c r="G26" s="197">
        <v>8360</v>
      </c>
      <c r="H26" s="197" t="s">
        <v>763</v>
      </c>
      <c r="I26" s="197" t="s">
        <v>752</v>
      </c>
      <c r="J26" s="198">
        <v>260</v>
      </c>
      <c r="K26" s="198">
        <f t="shared" si="0"/>
        <v>0</v>
      </c>
      <c r="L26" s="199" t="str">
        <f t="shared" si="1"/>
        <v>Nein</v>
      </c>
      <c r="M26" s="202"/>
      <c r="N26" s="200">
        <v>50</v>
      </c>
    </row>
    <row r="27" spans="3:14" x14ac:dyDescent="0.25">
      <c r="C27" s="17" t="s">
        <v>747</v>
      </c>
      <c r="D27" s="197" t="s">
        <v>786</v>
      </c>
      <c r="E27" s="197" t="s">
        <v>767</v>
      </c>
      <c r="F27" s="197" t="s">
        <v>785</v>
      </c>
      <c r="G27" s="197">
        <v>8004</v>
      </c>
      <c r="H27" s="197" t="s">
        <v>751</v>
      </c>
      <c r="I27" s="197" t="s">
        <v>754</v>
      </c>
      <c r="J27" s="198">
        <v>130</v>
      </c>
      <c r="K27" s="198">
        <f t="shared" si="0"/>
        <v>0</v>
      </c>
      <c r="L27" s="199" t="str">
        <f t="shared" si="1"/>
        <v>Nein</v>
      </c>
      <c r="M27" s="202"/>
      <c r="N27" s="200">
        <v>50</v>
      </c>
    </row>
    <row r="28" spans="3:14" x14ac:dyDescent="0.25">
      <c r="C28" s="17" t="s">
        <v>747</v>
      </c>
      <c r="D28" s="197" t="s">
        <v>787</v>
      </c>
      <c r="E28" s="197" t="s">
        <v>788</v>
      </c>
      <c r="F28" s="197" t="s">
        <v>789</v>
      </c>
      <c r="G28" s="197">
        <v>8500</v>
      </c>
      <c r="H28" s="197" t="s">
        <v>757</v>
      </c>
      <c r="I28" s="197" t="s">
        <v>754</v>
      </c>
      <c r="J28" s="198">
        <v>130</v>
      </c>
      <c r="K28" s="198">
        <f t="shared" si="0"/>
        <v>0</v>
      </c>
      <c r="L28" s="199" t="str">
        <f t="shared" si="1"/>
        <v>Nein</v>
      </c>
      <c r="M28" s="202"/>
      <c r="N28" s="200">
        <v>0</v>
      </c>
    </row>
    <row r="29" spans="3:14" x14ac:dyDescent="0.25">
      <c r="C29" s="17" t="s">
        <v>413</v>
      </c>
      <c r="D29" s="197" t="s">
        <v>600</v>
      </c>
      <c r="E29" s="197" t="s">
        <v>790</v>
      </c>
      <c r="F29" s="197" t="s">
        <v>789</v>
      </c>
      <c r="G29" s="197">
        <v>8400</v>
      </c>
      <c r="H29" s="197" t="s">
        <v>769</v>
      </c>
      <c r="I29" s="197" t="s">
        <v>752</v>
      </c>
      <c r="J29" s="198">
        <v>150</v>
      </c>
      <c r="K29" s="198">
        <f t="shared" si="0"/>
        <v>110</v>
      </c>
      <c r="L29" s="199" t="str">
        <f t="shared" si="1"/>
        <v>Ja</v>
      </c>
      <c r="M29" s="202"/>
      <c r="N29" s="36">
        <v>0</v>
      </c>
    </row>
    <row r="30" spans="3:14" x14ac:dyDescent="0.25">
      <c r="C30" s="17" t="s">
        <v>413</v>
      </c>
      <c r="D30" s="197" t="s">
        <v>471</v>
      </c>
      <c r="E30" s="197" t="s">
        <v>791</v>
      </c>
      <c r="F30" s="197" t="s">
        <v>792</v>
      </c>
      <c r="G30" s="197">
        <v>8400</v>
      </c>
      <c r="H30" s="197" t="s">
        <v>769</v>
      </c>
      <c r="I30" s="197" t="s">
        <v>752</v>
      </c>
      <c r="J30" s="198">
        <v>260</v>
      </c>
      <c r="K30" s="198">
        <f t="shared" si="0"/>
        <v>0</v>
      </c>
      <c r="L30" s="199" t="str">
        <f t="shared" si="1"/>
        <v>Nein</v>
      </c>
      <c r="M30" s="202"/>
      <c r="N30" s="36">
        <v>100</v>
      </c>
    </row>
    <row r="31" spans="3:14" x14ac:dyDescent="0.25">
      <c r="C31" s="17" t="s">
        <v>747</v>
      </c>
      <c r="D31" s="197" t="s">
        <v>458</v>
      </c>
      <c r="E31" s="197" t="s">
        <v>788</v>
      </c>
      <c r="F31" s="197" t="s">
        <v>792</v>
      </c>
      <c r="G31" s="197">
        <v>8401</v>
      </c>
      <c r="H31" s="197" t="s">
        <v>769</v>
      </c>
      <c r="I31" s="197" t="s">
        <v>752</v>
      </c>
      <c r="J31" s="198">
        <v>260</v>
      </c>
      <c r="K31" s="198">
        <f t="shared" si="0"/>
        <v>0</v>
      </c>
      <c r="L31" s="199" t="str">
        <f t="shared" si="1"/>
        <v>Nein</v>
      </c>
      <c r="M31" s="202"/>
      <c r="N31" s="36">
        <v>0</v>
      </c>
    </row>
    <row r="32" spans="3:14" x14ac:dyDescent="0.25">
      <c r="C32" s="17" t="s">
        <v>413</v>
      </c>
      <c r="D32" s="197" t="s">
        <v>654</v>
      </c>
      <c r="E32" s="197" t="s">
        <v>790</v>
      </c>
      <c r="F32" s="197" t="s">
        <v>793</v>
      </c>
      <c r="G32" s="197">
        <v>8585</v>
      </c>
      <c r="H32" s="197" t="s">
        <v>794</v>
      </c>
      <c r="I32" s="197" t="s">
        <v>754</v>
      </c>
      <c r="J32" s="198">
        <v>130</v>
      </c>
      <c r="K32" s="198">
        <f t="shared" si="0"/>
        <v>0</v>
      </c>
      <c r="L32" s="199" t="str">
        <f t="shared" si="1"/>
        <v>Nein</v>
      </c>
      <c r="M32" s="202"/>
      <c r="N32" s="36">
        <v>0</v>
      </c>
    </row>
    <row r="33" spans="3:14" x14ac:dyDescent="0.25">
      <c r="C33" s="17" t="s">
        <v>413</v>
      </c>
      <c r="D33" s="197" t="s">
        <v>795</v>
      </c>
      <c r="E33" s="197" t="s">
        <v>796</v>
      </c>
      <c r="F33" s="197" t="s">
        <v>793</v>
      </c>
      <c r="G33" s="197">
        <v>8401</v>
      </c>
      <c r="H33" s="197" t="s">
        <v>769</v>
      </c>
      <c r="I33" s="197" t="s">
        <v>754</v>
      </c>
      <c r="J33" s="198">
        <v>100</v>
      </c>
      <c r="K33" s="198">
        <f t="shared" si="0"/>
        <v>30</v>
      </c>
      <c r="L33" s="199" t="str">
        <f t="shared" si="1"/>
        <v>Ja</v>
      </c>
      <c r="M33" s="202"/>
      <c r="N33" s="36">
        <v>200</v>
      </c>
    </row>
    <row r="34" spans="3:14" x14ac:dyDescent="0.25">
      <c r="C34" s="17" t="s">
        <v>413</v>
      </c>
      <c r="D34" s="197" t="s">
        <v>467</v>
      </c>
      <c r="E34" s="197" t="s">
        <v>797</v>
      </c>
      <c r="F34" s="197" t="s">
        <v>798</v>
      </c>
      <c r="G34" s="197">
        <v>8353</v>
      </c>
      <c r="H34" s="197" t="s">
        <v>777</v>
      </c>
      <c r="I34" s="197" t="s">
        <v>752</v>
      </c>
      <c r="J34" s="198">
        <v>100</v>
      </c>
      <c r="K34" s="198">
        <f t="shared" si="0"/>
        <v>160</v>
      </c>
      <c r="L34" s="199" t="str">
        <f t="shared" si="1"/>
        <v>Ja</v>
      </c>
      <c r="M34" s="202"/>
      <c r="N34" s="36">
        <v>0</v>
      </c>
    </row>
    <row r="35" spans="3:14" x14ac:dyDescent="0.25">
      <c r="C35" s="17" t="s">
        <v>413</v>
      </c>
      <c r="D35" s="197" t="s">
        <v>799</v>
      </c>
      <c r="E35" s="197" t="s">
        <v>761</v>
      </c>
      <c r="F35" s="197" t="s">
        <v>798</v>
      </c>
      <c r="G35" s="197">
        <v>8402</v>
      </c>
      <c r="H35" s="197" t="s">
        <v>769</v>
      </c>
      <c r="I35" s="197" t="s">
        <v>754</v>
      </c>
      <c r="J35" s="198">
        <v>130</v>
      </c>
      <c r="K35" s="198">
        <f t="shared" si="0"/>
        <v>0</v>
      </c>
      <c r="L35" s="199" t="str">
        <f t="shared" si="1"/>
        <v>Nein</v>
      </c>
      <c r="M35" s="201"/>
      <c r="N35" s="36">
        <v>0</v>
      </c>
    </row>
    <row r="36" spans="3:14" x14ac:dyDescent="0.25">
      <c r="C36" s="17" t="s">
        <v>413</v>
      </c>
      <c r="D36" s="197" t="s">
        <v>692</v>
      </c>
      <c r="E36" s="197" t="s">
        <v>800</v>
      </c>
      <c r="F36" s="197" t="s">
        <v>801</v>
      </c>
      <c r="G36" s="197">
        <v>8409</v>
      </c>
      <c r="H36" s="197" t="s">
        <v>769</v>
      </c>
      <c r="I36" s="197" t="s">
        <v>754</v>
      </c>
      <c r="J36" s="198">
        <v>130</v>
      </c>
      <c r="K36" s="198">
        <f t="shared" si="0"/>
        <v>0</v>
      </c>
      <c r="L36" s="199" t="str">
        <f t="shared" si="1"/>
        <v>Nein</v>
      </c>
      <c r="M36" s="201"/>
      <c r="N36" s="200">
        <v>0</v>
      </c>
    </row>
    <row r="37" spans="3:14" x14ac:dyDescent="0.25">
      <c r="C37" s="17" t="s">
        <v>413</v>
      </c>
      <c r="D37" s="197" t="s">
        <v>802</v>
      </c>
      <c r="E37" s="197" t="s">
        <v>791</v>
      </c>
      <c r="F37" s="197" t="s">
        <v>801</v>
      </c>
      <c r="G37" s="197">
        <v>8404</v>
      </c>
      <c r="H37" s="197" t="s">
        <v>769</v>
      </c>
      <c r="I37" s="197" t="s">
        <v>752</v>
      </c>
      <c r="J37" s="198">
        <v>260</v>
      </c>
      <c r="K37" s="198">
        <f t="shared" si="0"/>
        <v>0</v>
      </c>
      <c r="L37" s="199" t="str">
        <f t="shared" si="1"/>
        <v>Nein</v>
      </c>
      <c r="M37" s="201"/>
      <c r="N37" s="200">
        <v>100</v>
      </c>
    </row>
    <row r="38" spans="3:14" x14ac:dyDescent="0.25">
      <c r="C38" s="17" t="s">
        <v>413</v>
      </c>
      <c r="D38" s="197" t="s">
        <v>799</v>
      </c>
      <c r="E38" s="197" t="s">
        <v>803</v>
      </c>
      <c r="F38" s="197" t="s">
        <v>804</v>
      </c>
      <c r="G38" s="197">
        <v>8500</v>
      </c>
      <c r="H38" s="197" t="s">
        <v>757</v>
      </c>
      <c r="I38" s="197" t="s">
        <v>752</v>
      </c>
      <c r="J38" s="198">
        <v>200</v>
      </c>
      <c r="K38" s="198">
        <f t="shared" si="0"/>
        <v>60</v>
      </c>
      <c r="L38" s="199" t="str">
        <f t="shared" si="1"/>
        <v>Ja</v>
      </c>
      <c r="M38" s="201"/>
      <c r="N38" s="200">
        <v>0</v>
      </c>
    </row>
    <row r="39" spans="3:14" x14ac:dyDescent="0.25">
      <c r="C39" s="17" t="s">
        <v>413</v>
      </c>
      <c r="D39" s="197" t="s">
        <v>805</v>
      </c>
      <c r="E39" s="197" t="s">
        <v>599</v>
      </c>
      <c r="F39" s="197" t="s">
        <v>804</v>
      </c>
      <c r="G39" s="197">
        <v>8405</v>
      </c>
      <c r="H39" s="197" t="s">
        <v>769</v>
      </c>
      <c r="I39" s="197" t="s">
        <v>752</v>
      </c>
      <c r="J39" s="198">
        <v>200</v>
      </c>
      <c r="K39" s="198">
        <f t="shared" si="0"/>
        <v>60</v>
      </c>
      <c r="L39" s="199" t="str">
        <f t="shared" si="1"/>
        <v>Ja</v>
      </c>
      <c r="M39" s="201"/>
      <c r="N39" s="200">
        <v>0</v>
      </c>
    </row>
    <row r="40" spans="3:14" x14ac:dyDescent="0.25">
      <c r="C40" s="17" t="s">
        <v>413</v>
      </c>
      <c r="D40" s="197" t="s">
        <v>760</v>
      </c>
      <c r="E40" s="197" t="s">
        <v>806</v>
      </c>
      <c r="F40" s="197" t="s">
        <v>807</v>
      </c>
      <c r="G40" s="197">
        <v>8406</v>
      </c>
      <c r="H40" s="197" t="s">
        <v>769</v>
      </c>
      <c r="I40" s="197" t="s">
        <v>752</v>
      </c>
      <c r="J40" s="198">
        <v>150</v>
      </c>
      <c r="K40" s="198">
        <f t="shared" si="0"/>
        <v>110</v>
      </c>
      <c r="L40" s="199" t="str">
        <f t="shared" si="1"/>
        <v>Ja</v>
      </c>
      <c r="M40" s="201"/>
      <c r="N40" s="200">
        <v>0</v>
      </c>
    </row>
    <row r="41" spans="3:14" x14ac:dyDescent="0.25">
      <c r="C41" s="17" t="s">
        <v>413</v>
      </c>
      <c r="D41" s="197" t="s">
        <v>802</v>
      </c>
      <c r="E41" s="197" t="s">
        <v>749</v>
      </c>
      <c r="F41" s="197" t="s">
        <v>807</v>
      </c>
      <c r="G41" s="197">
        <v>8500</v>
      </c>
      <c r="H41" s="197" t="s">
        <v>757</v>
      </c>
      <c r="I41" s="197" t="s">
        <v>752</v>
      </c>
      <c r="J41" s="198">
        <v>260</v>
      </c>
      <c r="K41" s="198">
        <f t="shared" si="0"/>
        <v>0</v>
      </c>
      <c r="L41" s="199" t="str">
        <f t="shared" si="1"/>
        <v>Nein</v>
      </c>
      <c r="M41" s="201"/>
      <c r="N41" s="200">
        <v>200</v>
      </c>
    </row>
    <row r="42" spans="3:14" x14ac:dyDescent="0.25">
      <c r="C42" s="17" t="s">
        <v>413</v>
      </c>
      <c r="D42" s="197" t="s">
        <v>808</v>
      </c>
      <c r="E42" s="197" t="s">
        <v>695</v>
      </c>
      <c r="F42" s="197" t="s">
        <v>809</v>
      </c>
      <c r="G42" s="197">
        <v>8500</v>
      </c>
      <c r="H42" s="197" t="s">
        <v>757</v>
      </c>
      <c r="I42" s="197" t="s">
        <v>754</v>
      </c>
      <c r="J42" s="198">
        <v>130</v>
      </c>
      <c r="K42" s="198">
        <f t="shared" si="0"/>
        <v>0</v>
      </c>
      <c r="L42" s="199" t="str">
        <f t="shared" si="1"/>
        <v>Nein</v>
      </c>
      <c r="M42" s="201"/>
      <c r="N42" s="200">
        <v>50</v>
      </c>
    </row>
    <row r="43" spans="3:14" x14ac:dyDescent="0.25">
      <c r="C43" s="17" t="s">
        <v>747</v>
      </c>
      <c r="D43" s="197" t="s">
        <v>783</v>
      </c>
      <c r="E43" s="197" t="s">
        <v>606</v>
      </c>
      <c r="F43" s="197" t="s">
        <v>809</v>
      </c>
      <c r="G43" s="197">
        <v>8409</v>
      </c>
      <c r="H43" s="197" t="s">
        <v>769</v>
      </c>
      <c r="I43" s="197" t="s">
        <v>754</v>
      </c>
      <c r="J43" s="198">
        <v>100</v>
      </c>
      <c r="K43" s="198">
        <f t="shared" si="0"/>
        <v>30</v>
      </c>
      <c r="L43" s="199" t="str">
        <f t="shared" si="1"/>
        <v>Ja</v>
      </c>
      <c r="M43" s="201"/>
      <c r="N43" s="200">
        <v>50</v>
      </c>
    </row>
    <row r="44" spans="3:14" x14ac:dyDescent="0.25">
      <c r="C44" s="17" t="s">
        <v>413</v>
      </c>
      <c r="D44" s="197" t="s">
        <v>810</v>
      </c>
      <c r="E44" s="197" t="s">
        <v>784</v>
      </c>
      <c r="F44" s="197" t="s">
        <v>811</v>
      </c>
      <c r="G44" s="197">
        <v>8401</v>
      </c>
      <c r="H44" s="197" t="s">
        <v>769</v>
      </c>
      <c r="I44" s="197" t="s">
        <v>752</v>
      </c>
      <c r="J44" s="198">
        <v>260</v>
      </c>
      <c r="K44" s="198">
        <f t="shared" si="0"/>
        <v>0</v>
      </c>
      <c r="L44" s="199" t="str">
        <f t="shared" si="1"/>
        <v>Nein</v>
      </c>
      <c r="M44" s="201"/>
      <c r="N44" s="200">
        <v>0</v>
      </c>
    </row>
    <row r="45" spans="3:14" x14ac:dyDescent="0.25">
      <c r="C45" s="17" t="s">
        <v>747</v>
      </c>
      <c r="D45" s="197" t="s">
        <v>771</v>
      </c>
      <c r="E45" s="197" t="s">
        <v>606</v>
      </c>
      <c r="F45" s="197" t="s">
        <v>811</v>
      </c>
      <c r="G45" s="197">
        <v>8473</v>
      </c>
      <c r="H45" s="197" t="s">
        <v>812</v>
      </c>
      <c r="I45" s="197" t="s">
        <v>754</v>
      </c>
      <c r="J45" s="198">
        <v>100</v>
      </c>
      <c r="K45" s="198">
        <f t="shared" si="0"/>
        <v>30</v>
      </c>
      <c r="L45" s="199" t="str">
        <f t="shared" si="1"/>
        <v>Ja</v>
      </c>
      <c r="M45" s="201"/>
      <c r="N45" s="36">
        <v>0</v>
      </c>
    </row>
    <row r="46" spans="3:14" x14ac:dyDescent="0.25">
      <c r="C46" s="17" t="s">
        <v>413</v>
      </c>
      <c r="D46" s="197" t="s">
        <v>471</v>
      </c>
      <c r="E46" s="197" t="s">
        <v>800</v>
      </c>
      <c r="F46" s="197" t="s">
        <v>813</v>
      </c>
      <c r="G46" s="197">
        <v>8500</v>
      </c>
      <c r="H46" s="197" t="s">
        <v>757</v>
      </c>
      <c r="I46" s="197" t="s">
        <v>752</v>
      </c>
      <c r="J46" s="198">
        <v>200</v>
      </c>
      <c r="K46" s="198">
        <f t="shared" si="0"/>
        <v>60</v>
      </c>
      <c r="L46" s="199" t="str">
        <f t="shared" si="1"/>
        <v>Ja</v>
      </c>
      <c r="M46" s="201"/>
      <c r="N46" s="36">
        <v>100</v>
      </c>
    </row>
    <row r="47" spans="3:14" x14ac:dyDescent="0.25">
      <c r="C47" s="17" t="s">
        <v>747</v>
      </c>
      <c r="D47" s="197" t="s">
        <v>814</v>
      </c>
      <c r="E47" s="197" t="s">
        <v>806</v>
      </c>
      <c r="F47" s="197" t="s">
        <v>813</v>
      </c>
      <c r="G47" s="197">
        <v>8402</v>
      </c>
      <c r="H47" s="197" t="s">
        <v>769</v>
      </c>
      <c r="I47" s="197" t="s">
        <v>754</v>
      </c>
      <c r="J47" s="198">
        <v>50</v>
      </c>
      <c r="K47" s="198">
        <f t="shared" si="0"/>
        <v>80</v>
      </c>
      <c r="L47" s="199" t="str">
        <f t="shared" si="1"/>
        <v>Ja</v>
      </c>
      <c r="M47" s="201"/>
      <c r="N47" s="36">
        <v>0</v>
      </c>
    </row>
    <row r="48" spans="3:14" x14ac:dyDescent="0.25">
      <c r="C48" s="17" t="s">
        <v>413</v>
      </c>
      <c r="D48" s="197" t="s">
        <v>654</v>
      </c>
      <c r="E48" s="197" t="s">
        <v>767</v>
      </c>
      <c r="F48" s="197" t="s">
        <v>815</v>
      </c>
      <c r="G48" s="197">
        <v>8500</v>
      </c>
      <c r="H48" s="197" t="s">
        <v>757</v>
      </c>
      <c r="I48" s="197" t="s">
        <v>754</v>
      </c>
      <c r="J48" s="198">
        <v>0</v>
      </c>
      <c r="K48" s="198">
        <f t="shared" si="0"/>
        <v>130</v>
      </c>
      <c r="L48" s="199" t="str">
        <f t="shared" si="1"/>
        <v>Ja</v>
      </c>
      <c r="M48" s="201"/>
      <c r="N48" s="36">
        <v>0</v>
      </c>
    </row>
    <row r="49" spans="3:14" x14ac:dyDescent="0.25">
      <c r="C49" s="17" t="s">
        <v>747</v>
      </c>
      <c r="D49" s="197" t="s">
        <v>728</v>
      </c>
      <c r="E49" s="197" t="s">
        <v>765</v>
      </c>
      <c r="F49" s="197" t="s">
        <v>815</v>
      </c>
      <c r="G49" s="197">
        <v>8049</v>
      </c>
      <c r="H49" s="197" t="s">
        <v>751</v>
      </c>
      <c r="I49" s="197" t="s">
        <v>752</v>
      </c>
      <c r="J49" s="198">
        <v>0</v>
      </c>
      <c r="K49" s="198">
        <f t="shared" si="0"/>
        <v>260</v>
      </c>
      <c r="L49" s="199" t="str">
        <f t="shared" si="1"/>
        <v>Ja</v>
      </c>
      <c r="M49" s="201"/>
      <c r="N49" s="36">
        <v>200</v>
      </c>
    </row>
    <row r="50" spans="3:14" x14ac:dyDescent="0.25">
      <c r="C50" s="17" t="s">
        <v>747</v>
      </c>
      <c r="D50" s="197" t="s">
        <v>786</v>
      </c>
      <c r="E50" s="197" t="s">
        <v>767</v>
      </c>
      <c r="F50" s="197" t="s">
        <v>816</v>
      </c>
      <c r="G50" s="197">
        <v>8500</v>
      </c>
      <c r="H50" s="197" t="s">
        <v>757</v>
      </c>
      <c r="I50" s="197" t="s">
        <v>752</v>
      </c>
      <c r="J50" s="198">
        <v>260</v>
      </c>
      <c r="K50" s="198">
        <f t="shared" si="0"/>
        <v>0</v>
      </c>
      <c r="L50" s="199" t="str">
        <f t="shared" si="1"/>
        <v>Nein</v>
      </c>
      <c r="M50" s="201"/>
      <c r="N50" s="36">
        <v>0</v>
      </c>
    </row>
    <row r="51" spans="3:14" x14ac:dyDescent="0.25">
      <c r="C51" s="17" t="s">
        <v>413</v>
      </c>
      <c r="D51" s="197" t="s">
        <v>467</v>
      </c>
      <c r="E51" s="197" t="s">
        <v>797</v>
      </c>
      <c r="F51" s="197" t="s">
        <v>816</v>
      </c>
      <c r="G51" s="197">
        <v>8473</v>
      </c>
      <c r="H51" s="197" t="s">
        <v>812</v>
      </c>
      <c r="I51" s="197" t="s">
        <v>752</v>
      </c>
      <c r="J51" s="198">
        <v>260</v>
      </c>
      <c r="K51" s="198">
        <f t="shared" si="0"/>
        <v>0</v>
      </c>
      <c r="L51" s="199" t="str">
        <f t="shared" si="1"/>
        <v>Nein</v>
      </c>
      <c r="M51" s="201"/>
      <c r="N51" s="36">
        <v>0</v>
      </c>
    </row>
    <row r="52" spans="3:14" x14ac:dyDescent="0.25">
      <c r="C52" s="17" t="s">
        <v>413</v>
      </c>
      <c r="D52" s="197" t="s">
        <v>600</v>
      </c>
      <c r="E52" s="197" t="s">
        <v>817</v>
      </c>
      <c r="F52" s="197" t="s">
        <v>816</v>
      </c>
      <c r="G52" s="197">
        <v>8044</v>
      </c>
      <c r="H52" s="197" t="s">
        <v>751</v>
      </c>
      <c r="I52" s="197" t="s">
        <v>752</v>
      </c>
      <c r="J52" s="198">
        <v>200</v>
      </c>
      <c r="K52" s="198">
        <f t="shared" si="0"/>
        <v>60</v>
      </c>
      <c r="L52" s="199" t="str">
        <f t="shared" si="1"/>
        <v>Ja</v>
      </c>
      <c r="M52" s="201"/>
      <c r="N52" s="200">
        <v>0</v>
      </c>
    </row>
    <row r="53" spans="3:14" x14ac:dyDescent="0.25">
      <c r="C53" s="17" t="s">
        <v>747</v>
      </c>
      <c r="D53" s="197" t="s">
        <v>766</v>
      </c>
      <c r="E53" s="197" t="s">
        <v>817</v>
      </c>
      <c r="F53" s="197" t="s">
        <v>818</v>
      </c>
      <c r="G53" s="197">
        <v>8500</v>
      </c>
      <c r="H53" s="197" t="s">
        <v>757</v>
      </c>
      <c r="I53" s="197" t="s">
        <v>754</v>
      </c>
      <c r="J53" s="198">
        <v>100</v>
      </c>
      <c r="K53" s="198">
        <f t="shared" si="0"/>
        <v>30</v>
      </c>
      <c r="L53" s="199" t="str">
        <f t="shared" si="1"/>
        <v>Ja</v>
      </c>
      <c r="M53" s="201"/>
      <c r="N53" s="200">
        <v>100</v>
      </c>
    </row>
    <row r="54" spans="3:14" x14ac:dyDescent="0.25">
      <c r="C54" s="17" t="s">
        <v>747</v>
      </c>
      <c r="D54" s="197" t="s">
        <v>819</v>
      </c>
      <c r="E54" s="197" t="s">
        <v>767</v>
      </c>
      <c r="F54" s="197" t="s">
        <v>818</v>
      </c>
      <c r="G54" s="197">
        <v>8500</v>
      </c>
      <c r="H54" s="197" t="s">
        <v>757</v>
      </c>
      <c r="I54" s="197" t="s">
        <v>752</v>
      </c>
      <c r="J54" s="198">
        <v>260</v>
      </c>
      <c r="K54" s="198">
        <f t="shared" si="0"/>
        <v>0</v>
      </c>
      <c r="L54" s="199" t="str">
        <f t="shared" si="1"/>
        <v>Nein</v>
      </c>
      <c r="M54" s="201"/>
      <c r="N54" s="200">
        <v>0</v>
      </c>
    </row>
    <row r="55" spans="3:14" x14ac:dyDescent="0.25">
      <c r="C55" s="17" t="s">
        <v>747</v>
      </c>
      <c r="D55" s="197" t="s">
        <v>458</v>
      </c>
      <c r="E55" s="197" t="s">
        <v>781</v>
      </c>
      <c r="F55" s="197" t="s">
        <v>818</v>
      </c>
      <c r="G55" s="197">
        <v>8001</v>
      </c>
      <c r="H55" s="197" t="s">
        <v>751</v>
      </c>
      <c r="I55" s="197" t="s">
        <v>752</v>
      </c>
      <c r="J55" s="198">
        <v>200</v>
      </c>
      <c r="K55" s="198">
        <f t="shared" si="0"/>
        <v>60</v>
      </c>
      <c r="L55" s="199" t="str">
        <f t="shared" si="1"/>
        <v>Ja</v>
      </c>
      <c r="M55" s="201"/>
      <c r="N55" s="200">
        <v>0</v>
      </c>
    </row>
    <row r="56" spans="3:14" x14ac:dyDescent="0.25">
      <c r="C56" s="17" t="s">
        <v>413</v>
      </c>
      <c r="D56" s="197" t="s">
        <v>795</v>
      </c>
      <c r="E56" s="197" t="s">
        <v>606</v>
      </c>
      <c r="F56" s="197" t="s">
        <v>820</v>
      </c>
      <c r="G56" s="197">
        <v>8006</v>
      </c>
      <c r="H56" s="197" t="s">
        <v>751</v>
      </c>
      <c r="I56" s="197" t="s">
        <v>752</v>
      </c>
      <c r="J56" s="198">
        <v>260</v>
      </c>
      <c r="K56" s="198">
        <f t="shared" si="0"/>
        <v>0</v>
      </c>
      <c r="L56" s="199" t="str">
        <f t="shared" si="1"/>
        <v>Nein</v>
      </c>
      <c r="M56" s="201"/>
      <c r="N56" s="200">
        <v>0</v>
      </c>
    </row>
    <row r="57" spans="3:14" x14ac:dyDescent="0.25">
      <c r="C57" s="17" t="s">
        <v>413</v>
      </c>
      <c r="D57" s="197" t="s">
        <v>692</v>
      </c>
      <c r="E57" s="197" t="s">
        <v>449</v>
      </c>
      <c r="F57" s="197" t="s">
        <v>820</v>
      </c>
      <c r="G57" s="197">
        <v>8500</v>
      </c>
      <c r="H57" s="197" t="s">
        <v>757</v>
      </c>
      <c r="I57" s="197" t="s">
        <v>752</v>
      </c>
      <c r="J57" s="198">
        <v>260</v>
      </c>
      <c r="K57" s="198">
        <f t="shared" si="0"/>
        <v>0</v>
      </c>
      <c r="L57" s="199" t="str">
        <f t="shared" si="1"/>
        <v>Nein</v>
      </c>
      <c r="M57" s="201"/>
      <c r="N57" s="200">
        <v>200</v>
      </c>
    </row>
    <row r="58" spans="3:14" x14ac:dyDescent="0.25">
      <c r="C58" s="17" t="s">
        <v>747</v>
      </c>
      <c r="D58" s="197" t="s">
        <v>821</v>
      </c>
      <c r="E58" s="197" t="s">
        <v>779</v>
      </c>
      <c r="F58" s="197" t="s">
        <v>820</v>
      </c>
      <c r="G58" s="197">
        <v>8500</v>
      </c>
      <c r="H58" s="197" t="s">
        <v>757</v>
      </c>
      <c r="I58" s="197" t="s">
        <v>754</v>
      </c>
      <c r="J58" s="198">
        <v>130</v>
      </c>
      <c r="K58" s="198">
        <f t="shared" si="0"/>
        <v>0</v>
      </c>
      <c r="L58" s="199" t="str">
        <f t="shared" si="1"/>
        <v>Nein</v>
      </c>
      <c r="M58" s="201"/>
      <c r="N58" s="200">
        <v>50</v>
      </c>
    </row>
    <row r="59" spans="3:14" x14ac:dyDescent="0.25">
      <c r="C59" s="17" t="s">
        <v>413</v>
      </c>
      <c r="D59" s="197" t="s">
        <v>808</v>
      </c>
      <c r="E59" s="197" t="s">
        <v>695</v>
      </c>
      <c r="F59" s="197" t="s">
        <v>822</v>
      </c>
      <c r="G59" s="197">
        <v>8500</v>
      </c>
      <c r="H59" s="197" t="s">
        <v>757</v>
      </c>
      <c r="I59" s="197" t="s">
        <v>752</v>
      </c>
      <c r="J59" s="198">
        <v>260</v>
      </c>
      <c r="K59" s="198">
        <f t="shared" si="0"/>
        <v>0</v>
      </c>
      <c r="L59" s="199" t="str">
        <f t="shared" si="1"/>
        <v>Nein</v>
      </c>
      <c r="M59" s="201"/>
      <c r="N59" s="200">
        <v>50</v>
      </c>
    </row>
    <row r="60" spans="3:14" x14ac:dyDescent="0.25">
      <c r="C60" s="17" t="s">
        <v>413</v>
      </c>
      <c r="D60" s="197" t="s">
        <v>805</v>
      </c>
      <c r="E60" s="197" t="s">
        <v>796</v>
      </c>
      <c r="F60" s="197" t="s">
        <v>822</v>
      </c>
      <c r="G60" s="197">
        <v>8353</v>
      </c>
      <c r="H60" s="197" t="s">
        <v>777</v>
      </c>
      <c r="I60" s="197" t="s">
        <v>754</v>
      </c>
      <c r="J60" s="198">
        <v>130</v>
      </c>
      <c r="K60" s="198">
        <f t="shared" si="0"/>
        <v>0</v>
      </c>
      <c r="L60" s="199" t="str">
        <f t="shared" si="1"/>
        <v>Nein</v>
      </c>
      <c r="M60" s="201"/>
      <c r="N60" s="200">
        <v>0</v>
      </c>
    </row>
    <row r="61" spans="3:14" x14ac:dyDescent="0.25">
      <c r="C61" s="17" t="s">
        <v>413</v>
      </c>
      <c r="D61" s="197" t="s">
        <v>467</v>
      </c>
      <c r="E61" s="197" t="s">
        <v>695</v>
      </c>
      <c r="F61" s="197" t="s">
        <v>823</v>
      </c>
      <c r="G61" s="197">
        <v>8500</v>
      </c>
      <c r="H61" s="197" t="s">
        <v>757</v>
      </c>
      <c r="I61" s="197" t="s">
        <v>752</v>
      </c>
      <c r="J61" s="198">
        <v>260</v>
      </c>
      <c r="K61" s="198">
        <f t="shared" si="0"/>
        <v>0</v>
      </c>
      <c r="L61" s="199" t="str">
        <f t="shared" si="1"/>
        <v>Nein</v>
      </c>
      <c r="M61" s="201"/>
      <c r="N61" s="36">
        <v>0</v>
      </c>
    </row>
    <row r="62" spans="3:14" x14ac:dyDescent="0.25">
      <c r="C62" s="17" t="s">
        <v>413</v>
      </c>
      <c r="D62" s="197" t="s">
        <v>758</v>
      </c>
      <c r="E62" s="197" t="s">
        <v>599</v>
      </c>
      <c r="F62" s="197" t="s">
        <v>823</v>
      </c>
      <c r="G62" s="197">
        <v>8500</v>
      </c>
      <c r="H62" s="197" t="s">
        <v>757</v>
      </c>
      <c r="I62" s="197" t="s">
        <v>754</v>
      </c>
      <c r="J62" s="198">
        <v>100</v>
      </c>
      <c r="K62" s="198">
        <f t="shared" si="0"/>
        <v>30</v>
      </c>
      <c r="L62" s="199" t="str">
        <f t="shared" si="1"/>
        <v>Ja</v>
      </c>
      <c r="M62" s="201"/>
      <c r="N62" s="36">
        <v>100</v>
      </c>
    </row>
    <row r="63" spans="3:14" x14ac:dyDescent="0.25">
      <c r="C63" s="17" t="s">
        <v>413</v>
      </c>
      <c r="D63" s="197" t="s">
        <v>692</v>
      </c>
      <c r="E63" s="197" t="s">
        <v>759</v>
      </c>
      <c r="F63" s="197" t="s">
        <v>824</v>
      </c>
      <c r="G63" s="197">
        <v>8404</v>
      </c>
      <c r="H63" s="197" t="s">
        <v>769</v>
      </c>
      <c r="I63" s="197" t="s">
        <v>754</v>
      </c>
      <c r="J63" s="198">
        <v>50</v>
      </c>
      <c r="K63" s="198">
        <f t="shared" si="0"/>
        <v>80</v>
      </c>
      <c r="L63" s="199" t="str">
        <f t="shared" si="1"/>
        <v>Ja</v>
      </c>
      <c r="M63" s="201"/>
      <c r="N63" s="36">
        <v>0</v>
      </c>
    </row>
    <row r="64" spans="3:14" x14ac:dyDescent="0.25">
      <c r="C64" s="17" t="s">
        <v>747</v>
      </c>
      <c r="D64" s="197" t="s">
        <v>814</v>
      </c>
      <c r="E64" s="197" t="s">
        <v>695</v>
      </c>
      <c r="F64" s="197" t="s">
        <v>824</v>
      </c>
      <c r="G64" s="197">
        <v>8500</v>
      </c>
      <c r="H64" s="197" t="s">
        <v>757</v>
      </c>
      <c r="I64" s="197" t="s">
        <v>754</v>
      </c>
      <c r="J64" s="198">
        <v>130</v>
      </c>
      <c r="K64" s="198">
        <f t="shared" si="0"/>
        <v>0</v>
      </c>
      <c r="L64" s="199" t="str">
        <f t="shared" si="1"/>
        <v>Nein</v>
      </c>
      <c r="M64" s="201"/>
      <c r="N64" s="36">
        <v>0</v>
      </c>
    </row>
    <row r="65" spans="3:14" x14ac:dyDescent="0.25">
      <c r="C65" s="17" t="s">
        <v>747</v>
      </c>
      <c r="D65" s="197" t="s">
        <v>787</v>
      </c>
      <c r="E65" s="197" t="s">
        <v>825</v>
      </c>
      <c r="F65" s="197" t="s">
        <v>826</v>
      </c>
      <c r="G65" s="197">
        <v>8500</v>
      </c>
      <c r="H65" s="197" t="s">
        <v>757</v>
      </c>
      <c r="I65" s="197" t="s">
        <v>754</v>
      </c>
      <c r="J65" s="198">
        <v>130</v>
      </c>
      <c r="K65" s="198">
        <f t="shared" si="0"/>
        <v>0</v>
      </c>
      <c r="L65" s="199" t="str">
        <f t="shared" si="1"/>
        <v>Nein</v>
      </c>
      <c r="M65" s="201"/>
      <c r="N65" s="36">
        <v>200</v>
      </c>
    </row>
    <row r="66" spans="3:14" x14ac:dyDescent="0.25">
      <c r="C66" s="17" t="s">
        <v>747</v>
      </c>
      <c r="D66" s="197" t="s">
        <v>821</v>
      </c>
      <c r="E66" s="197" t="s">
        <v>825</v>
      </c>
      <c r="F66" s="197" t="s">
        <v>826</v>
      </c>
      <c r="G66" s="197">
        <v>8712</v>
      </c>
      <c r="H66" s="197" t="s">
        <v>780</v>
      </c>
      <c r="I66" s="197" t="s">
        <v>754</v>
      </c>
      <c r="J66" s="198">
        <v>100</v>
      </c>
      <c r="K66" s="198">
        <f t="shared" si="0"/>
        <v>30</v>
      </c>
      <c r="L66" s="199" t="str">
        <f t="shared" si="1"/>
        <v>Ja</v>
      </c>
      <c r="M66" s="201"/>
      <c r="N66" s="36">
        <v>0</v>
      </c>
    </row>
    <row r="67" spans="3:14" x14ac:dyDescent="0.25">
      <c r="C67" s="17" t="s">
        <v>747</v>
      </c>
      <c r="D67" s="197" t="s">
        <v>827</v>
      </c>
      <c r="E67" s="197" t="s">
        <v>828</v>
      </c>
      <c r="F67" s="197" t="s">
        <v>829</v>
      </c>
      <c r="G67" s="197">
        <v>8500</v>
      </c>
      <c r="H67" s="197" t="s">
        <v>757</v>
      </c>
      <c r="I67" s="197" t="s">
        <v>752</v>
      </c>
      <c r="J67" s="198">
        <v>260</v>
      </c>
      <c r="K67" s="198">
        <f t="shared" si="0"/>
        <v>0</v>
      </c>
      <c r="L67" s="199" t="str">
        <f t="shared" si="1"/>
        <v>Nein</v>
      </c>
      <c r="M67" s="201"/>
      <c r="N67" s="36">
        <v>0</v>
      </c>
    </row>
    <row r="68" spans="3:14" x14ac:dyDescent="0.25">
      <c r="C68" s="17" t="s">
        <v>413</v>
      </c>
      <c r="D68" s="197" t="s">
        <v>764</v>
      </c>
      <c r="E68" s="197" t="s">
        <v>770</v>
      </c>
      <c r="F68" s="197" t="s">
        <v>829</v>
      </c>
      <c r="G68" s="197">
        <v>8500</v>
      </c>
      <c r="H68" s="197" t="s">
        <v>757</v>
      </c>
      <c r="I68" s="197" t="s">
        <v>752</v>
      </c>
      <c r="J68" s="198">
        <v>200</v>
      </c>
      <c r="K68" s="198">
        <f t="shared" si="0"/>
        <v>60</v>
      </c>
      <c r="L68" s="199" t="str">
        <f t="shared" si="1"/>
        <v>Ja</v>
      </c>
      <c r="M68" s="201"/>
      <c r="N68" s="200">
        <v>0</v>
      </c>
    </row>
    <row r="69" spans="3:14" x14ac:dyDescent="0.25">
      <c r="C69" s="17" t="s">
        <v>413</v>
      </c>
      <c r="D69" s="197" t="s">
        <v>692</v>
      </c>
      <c r="E69" s="197" t="s">
        <v>803</v>
      </c>
      <c r="F69" s="197" t="s">
        <v>830</v>
      </c>
      <c r="G69" s="197">
        <v>8500</v>
      </c>
      <c r="H69" s="197" t="s">
        <v>757</v>
      </c>
      <c r="I69" s="197" t="s">
        <v>752</v>
      </c>
      <c r="J69" s="198">
        <v>150</v>
      </c>
      <c r="K69" s="198">
        <f t="shared" si="0"/>
        <v>110</v>
      </c>
      <c r="L69" s="199" t="str">
        <f t="shared" si="1"/>
        <v>Ja</v>
      </c>
      <c r="M69" s="201"/>
      <c r="N69" s="200">
        <v>100</v>
      </c>
    </row>
    <row r="70" spans="3:14" x14ac:dyDescent="0.25">
      <c r="C70" s="17" t="s">
        <v>747</v>
      </c>
      <c r="D70" s="197" t="s">
        <v>748</v>
      </c>
      <c r="E70" s="197" t="s">
        <v>831</v>
      </c>
      <c r="F70" s="197" t="s">
        <v>830</v>
      </c>
      <c r="G70" s="197">
        <v>8401</v>
      </c>
      <c r="H70" s="197" t="s">
        <v>769</v>
      </c>
      <c r="I70" s="197" t="s">
        <v>752</v>
      </c>
      <c r="J70" s="198">
        <v>100</v>
      </c>
      <c r="K70" s="198">
        <f t="shared" si="0"/>
        <v>160</v>
      </c>
      <c r="L70" s="199" t="str">
        <f t="shared" si="1"/>
        <v>Ja</v>
      </c>
      <c r="M70" s="201"/>
      <c r="N70" s="200">
        <v>0</v>
      </c>
    </row>
    <row r="71" spans="3:14" x14ac:dyDescent="0.25">
      <c r="C71" s="17" t="s">
        <v>413</v>
      </c>
      <c r="D71" s="197" t="s">
        <v>810</v>
      </c>
      <c r="E71" s="197" t="s">
        <v>831</v>
      </c>
      <c r="F71" s="197" t="s">
        <v>832</v>
      </c>
      <c r="G71" s="197">
        <v>8543</v>
      </c>
      <c r="H71" s="197" t="s">
        <v>833</v>
      </c>
      <c r="I71" s="197" t="s">
        <v>754</v>
      </c>
      <c r="J71" s="198">
        <v>130</v>
      </c>
      <c r="K71" s="198">
        <f t="shared" si="0"/>
        <v>0</v>
      </c>
      <c r="L71" s="199" t="str">
        <f t="shared" si="1"/>
        <v>Nein</v>
      </c>
      <c r="M71" s="201"/>
      <c r="N71" s="200">
        <v>0</v>
      </c>
    </row>
    <row r="72" spans="3:14" x14ac:dyDescent="0.25">
      <c r="C72" s="17" t="s">
        <v>747</v>
      </c>
      <c r="D72" s="197" t="s">
        <v>834</v>
      </c>
      <c r="E72" s="197" t="s">
        <v>606</v>
      </c>
      <c r="F72" s="197" t="s">
        <v>832</v>
      </c>
      <c r="G72" s="197">
        <v>8500</v>
      </c>
      <c r="H72" s="197" t="s">
        <v>757</v>
      </c>
      <c r="I72" s="197" t="s">
        <v>752</v>
      </c>
      <c r="J72" s="198">
        <v>260</v>
      </c>
      <c r="K72" s="198">
        <f t="shared" si="0"/>
        <v>0</v>
      </c>
      <c r="L72" s="199" t="str">
        <f t="shared" si="1"/>
        <v>Nein</v>
      </c>
      <c r="M72" s="201"/>
      <c r="N72" s="200">
        <v>0</v>
      </c>
    </row>
    <row r="73" spans="3:14" x14ac:dyDescent="0.25">
      <c r="C73" s="17" t="s">
        <v>747</v>
      </c>
      <c r="D73" s="197" t="s">
        <v>755</v>
      </c>
      <c r="E73" s="197" t="s">
        <v>835</v>
      </c>
      <c r="F73" s="197" t="s">
        <v>836</v>
      </c>
      <c r="G73" s="197">
        <v>8585</v>
      </c>
      <c r="H73" s="197" t="s">
        <v>794</v>
      </c>
      <c r="I73" s="197" t="s">
        <v>754</v>
      </c>
      <c r="J73" s="198">
        <v>130</v>
      </c>
      <c r="K73" s="198">
        <f t="shared" si="0"/>
        <v>0</v>
      </c>
      <c r="L73" s="199" t="str">
        <f t="shared" si="1"/>
        <v>Nein</v>
      </c>
      <c r="M73" s="201"/>
      <c r="N73" s="200">
        <v>200</v>
      </c>
    </row>
    <row r="74" spans="3:14" x14ac:dyDescent="0.25">
      <c r="C74" s="17" t="s">
        <v>747</v>
      </c>
      <c r="D74" s="197" t="s">
        <v>771</v>
      </c>
      <c r="E74" s="197" t="s">
        <v>828</v>
      </c>
      <c r="F74" s="197" t="s">
        <v>836</v>
      </c>
      <c r="G74" s="197">
        <v>8543</v>
      </c>
      <c r="H74" s="197" t="s">
        <v>833</v>
      </c>
      <c r="I74" s="197" t="s">
        <v>754</v>
      </c>
      <c r="J74" s="198">
        <v>100</v>
      </c>
      <c r="K74" s="198">
        <f t="shared" si="0"/>
        <v>30</v>
      </c>
      <c r="L74" s="199" t="str">
        <f t="shared" si="1"/>
        <v>Ja</v>
      </c>
      <c r="M74" s="201"/>
      <c r="N74" s="200">
        <v>50</v>
      </c>
    </row>
    <row r="75" spans="3:14" x14ac:dyDescent="0.25">
      <c r="C75" s="17" t="s">
        <v>747</v>
      </c>
      <c r="D75" s="197" t="s">
        <v>834</v>
      </c>
      <c r="E75" s="197" t="s">
        <v>837</v>
      </c>
      <c r="F75" s="197" t="s">
        <v>838</v>
      </c>
      <c r="G75" s="197">
        <v>8712</v>
      </c>
      <c r="H75" s="197" t="s">
        <v>780</v>
      </c>
      <c r="I75" s="197" t="s">
        <v>752</v>
      </c>
      <c r="J75" s="198">
        <v>260</v>
      </c>
      <c r="K75" s="198">
        <f t="shared" si="0"/>
        <v>0</v>
      </c>
      <c r="L75" s="199" t="str">
        <f t="shared" si="1"/>
        <v>Nein</v>
      </c>
      <c r="M75" s="201"/>
      <c r="N75" s="200">
        <v>50</v>
      </c>
    </row>
    <row r="76" spans="3:14" x14ac:dyDescent="0.25">
      <c r="C76" s="17" t="s">
        <v>747</v>
      </c>
      <c r="D76" s="197" t="s">
        <v>773</v>
      </c>
      <c r="E76" s="197" t="s">
        <v>837</v>
      </c>
      <c r="F76" s="197" t="s">
        <v>838</v>
      </c>
      <c r="G76" s="197">
        <v>8406</v>
      </c>
      <c r="H76" s="197" t="s">
        <v>769</v>
      </c>
      <c r="I76" s="197" t="s">
        <v>752</v>
      </c>
      <c r="J76" s="198">
        <v>100</v>
      </c>
      <c r="K76" s="198">
        <f t="shared" si="0"/>
        <v>160</v>
      </c>
      <c r="L76" s="199" t="str">
        <f t="shared" si="1"/>
        <v>Ja</v>
      </c>
      <c r="M76" s="201"/>
      <c r="N76" s="200">
        <v>0</v>
      </c>
    </row>
    <row r="77" spans="3:14" x14ac:dyDescent="0.25">
      <c r="C77" s="17" t="s">
        <v>413</v>
      </c>
      <c r="D77" s="197" t="s">
        <v>467</v>
      </c>
      <c r="E77" s="197" t="s">
        <v>797</v>
      </c>
      <c r="F77" s="197" t="s">
        <v>839</v>
      </c>
      <c r="G77" s="197">
        <v>8712</v>
      </c>
      <c r="H77" s="197" t="s">
        <v>753</v>
      </c>
      <c r="I77" s="197" t="s">
        <v>754</v>
      </c>
      <c r="J77" s="198">
        <v>130</v>
      </c>
      <c r="K77" s="198">
        <f t="shared" ref="K77:K114" si="2">IF(I77=$O$7,$P$7-J77,$P$8-J77)</f>
        <v>0</v>
      </c>
      <c r="L77" s="199" t="str">
        <f t="shared" ref="L77:L114" si="3">IF(K77&gt;0,"Ja","Nein")</f>
        <v>Nein</v>
      </c>
      <c r="M77" s="201"/>
      <c r="N77" s="36">
        <v>0</v>
      </c>
    </row>
    <row r="78" spans="3:14" x14ac:dyDescent="0.25">
      <c r="C78" s="17" t="s">
        <v>747</v>
      </c>
      <c r="D78" s="197" t="s">
        <v>819</v>
      </c>
      <c r="E78" s="197" t="s">
        <v>774</v>
      </c>
      <c r="F78" s="197" t="s">
        <v>839</v>
      </c>
      <c r="G78" s="197">
        <v>8500</v>
      </c>
      <c r="H78" s="197" t="s">
        <v>757</v>
      </c>
      <c r="I78" s="197" t="s">
        <v>754</v>
      </c>
      <c r="J78" s="198">
        <v>130</v>
      </c>
      <c r="K78" s="198">
        <f t="shared" si="2"/>
        <v>0</v>
      </c>
      <c r="L78" s="199" t="str">
        <f t="shared" si="3"/>
        <v>Nein</v>
      </c>
      <c r="M78" s="201"/>
      <c r="N78" s="36">
        <v>100</v>
      </c>
    </row>
    <row r="79" spans="3:14" x14ac:dyDescent="0.25">
      <c r="C79" s="17" t="s">
        <v>747</v>
      </c>
      <c r="D79" s="197" t="s">
        <v>766</v>
      </c>
      <c r="E79" s="197" t="s">
        <v>817</v>
      </c>
      <c r="F79" s="197" t="s">
        <v>840</v>
      </c>
      <c r="G79" s="197">
        <v>8712</v>
      </c>
      <c r="H79" s="197" t="s">
        <v>753</v>
      </c>
      <c r="I79" s="197" t="s">
        <v>752</v>
      </c>
      <c r="J79" s="198">
        <v>260</v>
      </c>
      <c r="K79" s="198">
        <f t="shared" si="2"/>
        <v>0</v>
      </c>
      <c r="L79" s="199" t="str">
        <f t="shared" si="3"/>
        <v>Nein</v>
      </c>
      <c r="M79" s="201"/>
      <c r="N79" s="36">
        <v>0</v>
      </c>
    </row>
    <row r="80" spans="3:14" x14ac:dyDescent="0.25">
      <c r="C80" s="17" t="s">
        <v>747</v>
      </c>
      <c r="D80" s="197" t="s">
        <v>577</v>
      </c>
      <c r="E80" s="197" t="s">
        <v>835</v>
      </c>
      <c r="F80" s="197" t="s">
        <v>840</v>
      </c>
      <c r="G80" s="197">
        <v>8473</v>
      </c>
      <c r="H80" s="197" t="s">
        <v>812</v>
      </c>
      <c r="I80" s="197" t="s">
        <v>754</v>
      </c>
      <c r="J80" s="198">
        <v>130</v>
      </c>
      <c r="K80" s="198">
        <f t="shared" si="2"/>
        <v>0</v>
      </c>
      <c r="L80" s="199" t="str">
        <f t="shared" si="3"/>
        <v>Nein</v>
      </c>
      <c r="M80" s="201"/>
      <c r="N80" s="36">
        <v>0</v>
      </c>
    </row>
    <row r="81" spans="3:14" x14ac:dyDescent="0.25">
      <c r="C81" s="17" t="s">
        <v>747</v>
      </c>
      <c r="D81" s="197" t="s">
        <v>827</v>
      </c>
      <c r="E81" s="197" t="s">
        <v>449</v>
      </c>
      <c r="F81" s="197" t="s">
        <v>841</v>
      </c>
      <c r="G81" s="197">
        <v>8500</v>
      </c>
      <c r="H81" s="197" t="s">
        <v>757</v>
      </c>
      <c r="I81" s="197" t="s">
        <v>754</v>
      </c>
      <c r="J81" s="198">
        <v>100</v>
      </c>
      <c r="K81" s="198">
        <f t="shared" si="2"/>
        <v>30</v>
      </c>
      <c r="L81" s="199" t="str">
        <f t="shared" si="3"/>
        <v>Ja</v>
      </c>
      <c r="M81" s="201"/>
      <c r="N81" s="36">
        <v>200</v>
      </c>
    </row>
    <row r="82" spans="3:14" x14ac:dyDescent="0.25">
      <c r="C82" s="17" t="s">
        <v>747</v>
      </c>
      <c r="D82" s="197" t="s">
        <v>821</v>
      </c>
      <c r="E82" s="197" t="s">
        <v>779</v>
      </c>
      <c r="F82" s="197" t="s">
        <v>841</v>
      </c>
      <c r="G82" s="197">
        <v>8712</v>
      </c>
      <c r="H82" s="197" t="s">
        <v>780</v>
      </c>
      <c r="I82" s="197" t="s">
        <v>752</v>
      </c>
      <c r="J82" s="198">
        <v>200</v>
      </c>
      <c r="K82" s="198">
        <f t="shared" si="2"/>
        <v>60</v>
      </c>
      <c r="L82" s="199" t="str">
        <f t="shared" si="3"/>
        <v>Ja</v>
      </c>
      <c r="M82" s="201"/>
      <c r="N82" s="36">
        <v>0</v>
      </c>
    </row>
    <row r="83" spans="3:14" x14ac:dyDescent="0.25">
      <c r="C83" s="17" t="s">
        <v>413</v>
      </c>
      <c r="D83" s="197" t="s">
        <v>692</v>
      </c>
      <c r="E83" s="197" t="s">
        <v>749</v>
      </c>
      <c r="F83" s="197" t="s">
        <v>829</v>
      </c>
      <c r="G83" s="197">
        <v>8409</v>
      </c>
      <c r="H83" s="197" t="s">
        <v>769</v>
      </c>
      <c r="I83" s="197" t="s">
        <v>754</v>
      </c>
      <c r="J83" s="198">
        <v>100</v>
      </c>
      <c r="K83" s="198">
        <f t="shared" si="2"/>
        <v>30</v>
      </c>
      <c r="L83" s="199" t="str">
        <f t="shared" si="3"/>
        <v>Ja</v>
      </c>
      <c r="M83" s="201"/>
      <c r="N83" s="36">
        <v>0</v>
      </c>
    </row>
    <row r="84" spans="3:14" x14ac:dyDescent="0.25">
      <c r="C84" s="17" t="s">
        <v>413</v>
      </c>
      <c r="D84" s="197" t="s">
        <v>802</v>
      </c>
      <c r="E84" s="197" t="s">
        <v>759</v>
      </c>
      <c r="F84" s="197" t="s">
        <v>826</v>
      </c>
      <c r="G84" s="197">
        <v>8404</v>
      </c>
      <c r="H84" s="197" t="s">
        <v>769</v>
      </c>
      <c r="I84" s="197" t="s">
        <v>752</v>
      </c>
      <c r="J84" s="198">
        <v>180</v>
      </c>
      <c r="K84" s="198">
        <f t="shared" si="2"/>
        <v>80</v>
      </c>
      <c r="L84" s="199" t="str">
        <f t="shared" si="3"/>
        <v>Ja</v>
      </c>
      <c r="M84" s="201"/>
      <c r="N84" s="200">
        <v>0</v>
      </c>
    </row>
    <row r="85" spans="3:14" x14ac:dyDescent="0.25">
      <c r="C85" s="17" t="s">
        <v>413</v>
      </c>
      <c r="D85" s="197" t="s">
        <v>799</v>
      </c>
      <c r="E85" s="197" t="s">
        <v>765</v>
      </c>
      <c r="F85" s="197" t="s">
        <v>826</v>
      </c>
      <c r="G85" s="197">
        <v>8500</v>
      </c>
      <c r="H85" s="197" t="s">
        <v>757</v>
      </c>
      <c r="I85" s="197" t="s">
        <v>752</v>
      </c>
      <c r="J85" s="198">
        <v>260</v>
      </c>
      <c r="K85" s="198">
        <f t="shared" si="2"/>
        <v>0</v>
      </c>
      <c r="L85" s="199" t="str">
        <f t="shared" si="3"/>
        <v>Nein</v>
      </c>
      <c r="M85" s="201"/>
      <c r="N85" s="200">
        <v>100</v>
      </c>
    </row>
    <row r="86" spans="3:14" x14ac:dyDescent="0.25">
      <c r="C86" s="17" t="s">
        <v>413</v>
      </c>
      <c r="D86" s="197" t="s">
        <v>805</v>
      </c>
      <c r="E86" s="197" t="s">
        <v>781</v>
      </c>
      <c r="F86" s="197" t="s">
        <v>824</v>
      </c>
      <c r="G86" s="197">
        <v>8405</v>
      </c>
      <c r="H86" s="197" t="s">
        <v>769</v>
      </c>
      <c r="I86" s="197" t="s">
        <v>752</v>
      </c>
      <c r="J86" s="198">
        <v>260</v>
      </c>
      <c r="K86" s="198">
        <f t="shared" si="2"/>
        <v>0</v>
      </c>
      <c r="L86" s="199" t="str">
        <f t="shared" si="3"/>
        <v>Nein</v>
      </c>
      <c r="M86" s="201"/>
      <c r="N86" s="200">
        <v>0</v>
      </c>
    </row>
    <row r="87" spans="3:14" x14ac:dyDescent="0.25">
      <c r="C87" s="17" t="s">
        <v>413</v>
      </c>
      <c r="D87" s="197" t="s">
        <v>760</v>
      </c>
      <c r="E87" s="197" t="s">
        <v>784</v>
      </c>
      <c r="F87" s="197" t="s">
        <v>824</v>
      </c>
      <c r="G87" s="197">
        <v>8406</v>
      </c>
      <c r="H87" s="197" t="s">
        <v>769</v>
      </c>
      <c r="I87" s="197" t="s">
        <v>752</v>
      </c>
      <c r="J87" s="198">
        <v>210</v>
      </c>
      <c r="K87" s="198">
        <f t="shared" si="2"/>
        <v>50</v>
      </c>
      <c r="L87" s="199" t="str">
        <f t="shared" si="3"/>
        <v>Ja</v>
      </c>
      <c r="M87" s="201"/>
      <c r="N87" s="200">
        <v>0</v>
      </c>
    </row>
    <row r="88" spans="3:14" x14ac:dyDescent="0.25">
      <c r="C88" s="17" t="s">
        <v>413</v>
      </c>
      <c r="D88" s="197" t="s">
        <v>802</v>
      </c>
      <c r="E88" s="197" t="s">
        <v>796</v>
      </c>
      <c r="F88" s="197" t="s">
        <v>823</v>
      </c>
      <c r="G88" s="197">
        <v>8500</v>
      </c>
      <c r="H88" s="197" t="s">
        <v>757</v>
      </c>
      <c r="I88" s="197" t="s">
        <v>752</v>
      </c>
      <c r="J88" s="198">
        <v>260</v>
      </c>
      <c r="K88" s="198">
        <f t="shared" si="2"/>
        <v>0</v>
      </c>
      <c r="L88" s="199" t="str">
        <f t="shared" si="3"/>
        <v>Nein</v>
      </c>
      <c r="M88" s="201"/>
      <c r="N88" s="200">
        <v>0</v>
      </c>
    </row>
    <row r="89" spans="3:14" x14ac:dyDescent="0.25">
      <c r="C89" s="17" t="s">
        <v>413</v>
      </c>
      <c r="D89" s="197" t="s">
        <v>808</v>
      </c>
      <c r="E89" s="197" t="s">
        <v>791</v>
      </c>
      <c r="F89" s="197" t="s">
        <v>823</v>
      </c>
      <c r="G89" s="197">
        <v>8500</v>
      </c>
      <c r="H89" s="197" t="s">
        <v>757</v>
      </c>
      <c r="I89" s="197" t="s">
        <v>754</v>
      </c>
      <c r="J89" s="198">
        <v>20</v>
      </c>
      <c r="K89" s="198">
        <f t="shared" si="2"/>
        <v>110</v>
      </c>
      <c r="L89" s="199" t="str">
        <f t="shared" si="3"/>
        <v>Ja</v>
      </c>
      <c r="M89" s="201"/>
      <c r="N89" s="200">
        <v>200</v>
      </c>
    </row>
    <row r="90" spans="3:14" x14ac:dyDescent="0.25">
      <c r="C90" s="17" t="s">
        <v>747</v>
      </c>
      <c r="D90" s="197" t="s">
        <v>783</v>
      </c>
      <c r="E90" s="197" t="s">
        <v>599</v>
      </c>
      <c r="F90" s="197" t="s">
        <v>822</v>
      </c>
      <c r="G90" s="197">
        <v>8409</v>
      </c>
      <c r="H90" s="197" t="s">
        <v>769</v>
      </c>
      <c r="I90" s="197" t="s">
        <v>754</v>
      </c>
      <c r="J90" s="198">
        <v>130</v>
      </c>
      <c r="K90" s="198">
        <f t="shared" si="2"/>
        <v>0</v>
      </c>
      <c r="L90" s="199" t="str">
        <f t="shared" si="3"/>
        <v>Nein</v>
      </c>
      <c r="M90" s="201"/>
      <c r="N90" s="200">
        <v>50</v>
      </c>
    </row>
    <row r="91" spans="3:14" x14ac:dyDescent="0.25">
      <c r="C91" s="17" t="s">
        <v>413</v>
      </c>
      <c r="D91" s="197" t="s">
        <v>810</v>
      </c>
      <c r="E91" s="197" t="s">
        <v>599</v>
      </c>
      <c r="F91" s="197" t="s">
        <v>822</v>
      </c>
      <c r="G91" s="197">
        <v>8401</v>
      </c>
      <c r="H91" s="197" t="s">
        <v>769</v>
      </c>
      <c r="I91" s="197" t="s">
        <v>752</v>
      </c>
      <c r="J91" s="198">
        <v>260</v>
      </c>
      <c r="K91" s="198">
        <f t="shared" si="2"/>
        <v>0</v>
      </c>
      <c r="L91" s="199" t="str">
        <f t="shared" si="3"/>
        <v>Nein</v>
      </c>
      <c r="M91" s="201"/>
      <c r="N91" s="200">
        <v>50</v>
      </c>
    </row>
    <row r="92" spans="3:14" x14ac:dyDescent="0.25">
      <c r="C92" s="17" t="s">
        <v>747</v>
      </c>
      <c r="D92" s="197" t="s">
        <v>771</v>
      </c>
      <c r="E92" s="197" t="s">
        <v>806</v>
      </c>
      <c r="F92" s="197" t="s">
        <v>820</v>
      </c>
      <c r="G92" s="197">
        <v>8473</v>
      </c>
      <c r="H92" s="197" t="s">
        <v>812</v>
      </c>
      <c r="I92" s="197" t="s">
        <v>754</v>
      </c>
      <c r="J92" s="198">
        <v>100</v>
      </c>
      <c r="K92" s="198">
        <f t="shared" si="2"/>
        <v>30</v>
      </c>
      <c r="L92" s="199" t="str">
        <f t="shared" si="3"/>
        <v>Ja</v>
      </c>
      <c r="M92" s="201"/>
      <c r="N92" s="200">
        <v>0</v>
      </c>
    </row>
    <row r="93" spans="3:14" x14ac:dyDescent="0.25">
      <c r="C93" s="17" t="s">
        <v>413</v>
      </c>
      <c r="D93" s="197" t="s">
        <v>471</v>
      </c>
      <c r="E93" s="197" t="s">
        <v>806</v>
      </c>
      <c r="F93" s="197" t="s">
        <v>820</v>
      </c>
      <c r="G93" s="197">
        <v>8500</v>
      </c>
      <c r="H93" s="197" t="s">
        <v>757</v>
      </c>
      <c r="I93" s="197" t="s">
        <v>752</v>
      </c>
      <c r="J93" s="198">
        <v>260</v>
      </c>
      <c r="K93" s="198">
        <f t="shared" si="2"/>
        <v>0</v>
      </c>
      <c r="L93" s="199" t="str">
        <f t="shared" si="3"/>
        <v>Nein</v>
      </c>
      <c r="M93" s="201"/>
      <c r="N93" s="36">
        <v>0</v>
      </c>
    </row>
    <row r="94" spans="3:14" x14ac:dyDescent="0.25">
      <c r="C94" s="17" t="s">
        <v>747</v>
      </c>
      <c r="D94" s="197" t="s">
        <v>814</v>
      </c>
      <c r="E94" s="197" t="s">
        <v>606</v>
      </c>
      <c r="F94" s="197" t="s">
        <v>820</v>
      </c>
      <c r="G94" s="197">
        <v>8402</v>
      </c>
      <c r="H94" s="197" t="s">
        <v>769</v>
      </c>
      <c r="I94" s="197" t="s">
        <v>754</v>
      </c>
      <c r="J94" s="198">
        <v>130</v>
      </c>
      <c r="K94" s="198">
        <f t="shared" si="2"/>
        <v>0</v>
      </c>
      <c r="L94" s="199" t="str">
        <f t="shared" si="3"/>
        <v>Nein</v>
      </c>
      <c r="M94" s="201"/>
      <c r="N94" s="36">
        <v>100</v>
      </c>
    </row>
    <row r="95" spans="3:14" x14ac:dyDescent="0.25">
      <c r="C95" s="17" t="s">
        <v>413</v>
      </c>
      <c r="D95" s="197" t="s">
        <v>654</v>
      </c>
      <c r="E95" s="197" t="s">
        <v>606</v>
      </c>
      <c r="F95" s="197" t="s">
        <v>818</v>
      </c>
      <c r="G95" s="197">
        <v>8500</v>
      </c>
      <c r="H95" s="197" t="s">
        <v>757</v>
      </c>
      <c r="I95" s="197" t="s">
        <v>754</v>
      </c>
      <c r="J95" s="198">
        <v>130</v>
      </c>
      <c r="K95" s="198">
        <f t="shared" si="2"/>
        <v>0</v>
      </c>
      <c r="L95" s="199" t="str">
        <f t="shared" si="3"/>
        <v>Nein</v>
      </c>
      <c r="M95" s="201"/>
      <c r="N95" s="36">
        <v>0</v>
      </c>
    </row>
    <row r="96" spans="3:14" x14ac:dyDescent="0.25">
      <c r="C96" s="17" t="s">
        <v>747</v>
      </c>
      <c r="D96" s="197" t="s">
        <v>728</v>
      </c>
      <c r="E96" s="197" t="s">
        <v>606</v>
      </c>
      <c r="F96" s="197" t="s">
        <v>818</v>
      </c>
      <c r="G96" s="197">
        <v>8049</v>
      </c>
      <c r="H96" s="197" t="s">
        <v>751</v>
      </c>
      <c r="I96" s="197" t="s">
        <v>752</v>
      </c>
      <c r="J96" s="198">
        <v>200</v>
      </c>
      <c r="K96" s="198">
        <f t="shared" si="2"/>
        <v>60</v>
      </c>
      <c r="L96" s="199" t="str">
        <f t="shared" si="3"/>
        <v>Ja</v>
      </c>
      <c r="M96" s="201"/>
      <c r="N96" s="36">
        <v>0</v>
      </c>
    </row>
    <row r="97" spans="3:14" x14ac:dyDescent="0.25">
      <c r="C97" s="17" t="s">
        <v>747</v>
      </c>
      <c r="D97" s="197" t="s">
        <v>786</v>
      </c>
      <c r="E97" s="197" t="s">
        <v>800</v>
      </c>
      <c r="F97" s="197" t="s">
        <v>818</v>
      </c>
      <c r="G97" s="197">
        <v>8500</v>
      </c>
      <c r="H97" s="197" t="s">
        <v>757</v>
      </c>
      <c r="I97" s="197" t="s">
        <v>752</v>
      </c>
      <c r="J97" s="198">
        <v>200</v>
      </c>
      <c r="K97" s="198">
        <f t="shared" si="2"/>
        <v>60</v>
      </c>
      <c r="L97" s="199" t="str">
        <f t="shared" si="3"/>
        <v>Ja</v>
      </c>
      <c r="M97" s="201"/>
      <c r="N97" s="36">
        <v>200</v>
      </c>
    </row>
    <row r="98" spans="3:14" x14ac:dyDescent="0.25">
      <c r="C98" s="17" t="s">
        <v>413</v>
      </c>
      <c r="D98" s="197" t="s">
        <v>467</v>
      </c>
      <c r="E98" s="197" t="s">
        <v>800</v>
      </c>
      <c r="F98" s="197" t="s">
        <v>816</v>
      </c>
      <c r="G98" s="197">
        <v>8473</v>
      </c>
      <c r="H98" s="197" t="s">
        <v>812</v>
      </c>
      <c r="I98" s="197" t="s">
        <v>752</v>
      </c>
      <c r="J98" s="198">
        <v>260</v>
      </c>
      <c r="K98" s="198">
        <f t="shared" si="2"/>
        <v>0</v>
      </c>
      <c r="L98" s="199" t="str">
        <f t="shared" si="3"/>
        <v>Nein</v>
      </c>
      <c r="M98" s="201"/>
      <c r="N98" s="36">
        <v>0</v>
      </c>
    </row>
    <row r="99" spans="3:14" x14ac:dyDescent="0.25">
      <c r="C99" s="17" t="s">
        <v>413</v>
      </c>
      <c r="D99" s="197" t="s">
        <v>600</v>
      </c>
      <c r="E99" s="197" t="s">
        <v>767</v>
      </c>
      <c r="F99" s="197" t="s">
        <v>816</v>
      </c>
      <c r="G99" s="197">
        <v>8044</v>
      </c>
      <c r="H99" s="197" t="s">
        <v>751</v>
      </c>
      <c r="I99" s="197" t="s">
        <v>752</v>
      </c>
      <c r="J99" s="198">
        <v>230</v>
      </c>
      <c r="K99" s="198">
        <f t="shared" si="2"/>
        <v>30</v>
      </c>
      <c r="L99" s="199" t="str">
        <f t="shared" si="3"/>
        <v>Ja</v>
      </c>
      <c r="M99" s="201"/>
      <c r="N99" s="36">
        <v>0</v>
      </c>
    </row>
    <row r="100" spans="3:14" x14ac:dyDescent="0.25">
      <c r="C100" s="17" t="s">
        <v>747</v>
      </c>
      <c r="D100" s="197" t="s">
        <v>766</v>
      </c>
      <c r="E100" s="197" t="s">
        <v>767</v>
      </c>
      <c r="F100" s="197" t="s">
        <v>816</v>
      </c>
      <c r="G100" s="197">
        <v>8500</v>
      </c>
      <c r="H100" s="197" t="s">
        <v>757</v>
      </c>
      <c r="I100" s="197" t="s">
        <v>754</v>
      </c>
      <c r="J100" s="198">
        <v>100</v>
      </c>
      <c r="K100" s="198">
        <f t="shared" si="2"/>
        <v>30</v>
      </c>
      <c r="L100" s="199" t="str">
        <f t="shared" si="3"/>
        <v>Ja</v>
      </c>
      <c r="M100" s="201"/>
      <c r="N100" s="200">
        <v>0</v>
      </c>
    </row>
    <row r="101" spans="3:14" x14ac:dyDescent="0.25">
      <c r="C101" s="17" t="s">
        <v>747</v>
      </c>
      <c r="D101" s="197" t="s">
        <v>819</v>
      </c>
      <c r="E101" s="197" t="s">
        <v>767</v>
      </c>
      <c r="F101" s="197" t="s">
        <v>815</v>
      </c>
      <c r="G101" s="197">
        <v>8500</v>
      </c>
      <c r="H101" s="197" t="s">
        <v>757</v>
      </c>
      <c r="I101" s="197" t="s">
        <v>752</v>
      </c>
      <c r="J101" s="198">
        <v>260</v>
      </c>
      <c r="K101" s="198">
        <f t="shared" si="2"/>
        <v>0</v>
      </c>
      <c r="L101" s="199" t="str">
        <f t="shared" si="3"/>
        <v>Nein</v>
      </c>
      <c r="M101" s="201"/>
      <c r="N101" s="200">
        <v>100</v>
      </c>
    </row>
    <row r="102" spans="3:14" x14ac:dyDescent="0.25">
      <c r="C102" s="17" t="s">
        <v>747</v>
      </c>
      <c r="D102" s="197" t="s">
        <v>458</v>
      </c>
      <c r="E102" s="197" t="s">
        <v>449</v>
      </c>
      <c r="F102" s="197" t="s">
        <v>815</v>
      </c>
      <c r="G102" s="197">
        <v>8001</v>
      </c>
      <c r="H102" s="197" t="s">
        <v>751</v>
      </c>
      <c r="I102" s="197" t="s">
        <v>752</v>
      </c>
      <c r="J102" s="198">
        <v>130</v>
      </c>
      <c r="K102" s="198">
        <f t="shared" si="2"/>
        <v>130</v>
      </c>
      <c r="L102" s="199" t="str">
        <f t="shared" si="3"/>
        <v>Ja</v>
      </c>
      <c r="M102" s="201"/>
      <c r="N102" s="200">
        <v>0</v>
      </c>
    </row>
    <row r="103" spans="3:14" x14ac:dyDescent="0.25">
      <c r="C103" s="17" t="s">
        <v>413</v>
      </c>
      <c r="D103" s="197" t="s">
        <v>795</v>
      </c>
      <c r="E103" s="197" t="s">
        <v>695</v>
      </c>
      <c r="F103" s="197" t="s">
        <v>813</v>
      </c>
      <c r="G103" s="197">
        <v>8006</v>
      </c>
      <c r="H103" s="197" t="s">
        <v>751</v>
      </c>
      <c r="I103" s="197" t="s">
        <v>752</v>
      </c>
      <c r="J103" s="198">
        <v>130</v>
      </c>
      <c r="K103" s="198">
        <f t="shared" si="2"/>
        <v>130</v>
      </c>
      <c r="L103" s="199" t="str">
        <f t="shared" si="3"/>
        <v>Ja</v>
      </c>
      <c r="M103" s="201"/>
      <c r="N103" s="200">
        <v>0</v>
      </c>
    </row>
    <row r="104" spans="3:14" x14ac:dyDescent="0.25">
      <c r="C104" s="17" t="s">
        <v>413</v>
      </c>
      <c r="D104" s="197" t="s">
        <v>692</v>
      </c>
      <c r="E104" s="197" t="s">
        <v>695</v>
      </c>
      <c r="F104" s="197" t="s">
        <v>813</v>
      </c>
      <c r="G104" s="197">
        <v>8500</v>
      </c>
      <c r="H104" s="197" t="s">
        <v>757</v>
      </c>
      <c r="I104" s="197" t="s">
        <v>752</v>
      </c>
      <c r="J104" s="198">
        <v>130</v>
      </c>
      <c r="K104" s="198">
        <f t="shared" si="2"/>
        <v>130</v>
      </c>
      <c r="L104" s="199" t="str">
        <f t="shared" si="3"/>
        <v>Ja</v>
      </c>
      <c r="M104" s="201"/>
      <c r="N104" s="200">
        <v>0</v>
      </c>
    </row>
    <row r="105" spans="3:14" x14ac:dyDescent="0.25">
      <c r="C105" s="17" t="s">
        <v>747</v>
      </c>
      <c r="D105" s="197" t="s">
        <v>821</v>
      </c>
      <c r="E105" s="197" t="s">
        <v>695</v>
      </c>
      <c r="F105" s="197" t="s">
        <v>811</v>
      </c>
      <c r="G105" s="197">
        <v>8500</v>
      </c>
      <c r="H105" s="197" t="s">
        <v>757</v>
      </c>
      <c r="I105" s="197" t="s">
        <v>754</v>
      </c>
      <c r="J105" s="198">
        <v>130</v>
      </c>
      <c r="K105" s="198">
        <f t="shared" si="2"/>
        <v>0</v>
      </c>
      <c r="L105" s="199" t="str">
        <f t="shared" si="3"/>
        <v>Nein</v>
      </c>
      <c r="M105" s="201"/>
      <c r="N105" s="200">
        <v>200</v>
      </c>
    </row>
    <row r="106" spans="3:14" x14ac:dyDescent="0.25">
      <c r="C106" s="17" t="s">
        <v>413</v>
      </c>
      <c r="D106" s="197" t="s">
        <v>808</v>
      </c>
      <c r="E106" s="197" t="s">
        <v>695</v>
      </c>
      <c r="F106" s="197" t="s">
        <v>811</v>
      </c>
      <c r="G106" s="197">
        <v>8500</v>
      </c>
      <c r="H106" s="197" t="s">
        <v>757</v>
      </c>
      <c r="I106" s="197" t="s">
        <v>752</v>
      </c>
      <c r="J106" s="198">
        <v>260</v>
      </c>
      <c r="K106" s="198">
        <f t="shared" si="2"/>
        <v>0</v>
      </c>
      <c r="L106" s="199" t="str">
        <f t="shared" si="3"/>
        <v>Nein</v>
      </c>
      <c r="M106" s="201"/>
      <c r="N106" s="200">
        <v>50</v>
      </c>
    </row>
    <row r="107" spans="3:14" x14ac:dyDescent="0.25">
      <c r="C107" s="17" t="s">
        <v>413</v>
      </c>
      <c r="D107" s="197" t="s">
        <v>805</v>
      </c>
      <c r="E107" s="197" t="s">
        <v>825</v>
      </c>
      <c r="F107" s="197" t="s">
        <v>809</v>
      </c>
      <c r="G107" s="197">
        <v>8353</v>
      </c>
      <c r="H107" s="197" t="s">
        <v>777</v>
      </c>
      <c r="I107" s="197" t="s">
        <v>754</v>
      </c>
      <c r="J107" s="198">
        <v>130</v>
      </c>
      <c r="K107" s="198">
        <f t="shared" si="2"/>
        <v>0</v>
      </c>
      <c r="L107" s="199" t="str">
        <f t="shared" si="3"/>
        <v>Nein</v>
      </c>
      <c r="M107" s="201"/>
      <c r="N107" s="200">
        <v>50</v>
      </c>
    </row>
    <row r="108" spans="3:14" x14ac:dyDescent="0.25">
      <c r="C108" s="17" t="s">
        <v>413</v>
      </c>
      <c r="D108" s="197" t="s">
        <v>467</v>
      </c>
      <c r="E108" s="197" t="s">
        <v>825</v>
      </c>
      <c r="F108" s="197" t="s">
        <v>809</v>
      </c>
      <c r="G108" s="197">
        <v>8500</v>
      </c>
      <c r="H108" s="197" t="s">
        <v>757</v>
      </c>
      <c r="I108" s="197" t="s">
        <v>752</v>
      </c>
      <c r="J108" s="198">
        <v>130</v>
      </c>
      <c r="K108" s="198">
        <f t="shared" si="2"/>
        <v>130</v>
      </c>
      <c r="L108" s="199" t="str">
        <f t="shared" si="3"/>
        <v>Ja</v>
      </c>
      <c r="M108" s="201"/>
      <c r="N108" s="200">
        <v>0</v>
      </c>
    </row>
    <row r="109" spans="3:14" x14ac:dyDescent="0.25">
      <c r="C109" s="17" t="s">
        <v>413</v>
      </c>
      <c r="D109" s="197" t="s">
        <v>758</v>
      </c>
      <c r="E109" s="197" t="s">
        <v>828</v>
      </c>
      <c r="F109" s="197" t="s">
        <v>807</v>
      </c>
      <c r="G109" s="197">
        <v>8500</v>
      </c>
      <c r="H109" s="197" t="s">
        <v>757</v>
      </c>
      <c r="I109" s="197" t="s">
        <v>754</v>
      </c>
      <c r="J109" s="198">
        <v>20</v>
      </c>
      <c r="K109" s="198">
        <f t="shared" si="2"/>
        <v>110</v>
      </c>
      <c r="L109" s="199" t="str">
        <f t="shared" si="3"/>
        <v>Ja</v>
      </c>
      <c r="M109" s="201"/>
      <c r="N109" s="36">
        <v>0</v>
      </c>
    </row>
    <row r="110" spans="3:14" x14ac:dyDescent="0.25">
      <c r="C110" s="17" t="s">
        <v>413</v>
      </c>
      <c r="D110" s="197" t="s">
        <v>692</v>
      </c>
      <c r="E110" s="197" t="s">
        <v>803</v>
      </c>
      <c r="F110" s="197" t="s">
        <v>807</v>
      </c>
      <c r="G110" s="197">
        <v>8404</v>
      </c>
      <c r="H110" s="197" t="s">
        <v>769</v>
      </c>
      <c r="I110" s="197" t="s">
        <v>754</v>
      </c>
      <c r="J110" s="198">
        <v>130</v>
      </c>
      <c r="K110" s="198">
        <f t="shared" si="2"/>
        <v>0</v>
      </c>
      <c r="L110" s="199" t="str">
        <f t="shared" si="3"/>
        <v>Nein</v>
      </c>
      <c r="M110" s="201"/>
      <c r="N110" s="36">
        <v>100</v>
      </c>
    </row>
    <row r="111" spans="3:14" x14ac:dyDescent="0.25">
      <c r="C111" s="17" t="s">
        <v>747</v>
      </c>
      <c r="D111" s="197" t="s">
        <v>814</v>
      </c>
      <c r="E111" s="197" t="s">
        <v>797</v>
      </c>
      <c r="F111" s="197" t="s">
        <v>804</v>
      </c>
      <c r="G111" s="197">
        <v>8500</v>
      </c>
      <c r="H111" s="197" t="s">
        <v>757</v>
      </c>
      <c r="I111" s="197" t="s">
        <v>754</v>
      </c>
      <c r="J111" s="198">
        <v>100</v>
      </c>
      <c r="K111" s="198">
        <f t="shared" si="2"/>
        <v>30</v>
      </c>
      <c r="L111" s="199" t="str">
        <f t="shared" si="3"/>
        <v>Ja</v>
      </c>
      <c r="M111" s="201"/>
      <c r="N111" s="36">
        <v>0</v>
      </c>
    </row>
    <row r="112" spans="3:14" x14ac:dyDescent="0.25">
      <c r="C112" s="17" t="s">
        <v>747</v>
      </c>
      <c r="D112" s="197" t="s">
        <v>787</v>
      </c>
      <c r="E112" s="197" t="s">
        <v>817</v>
      </c>
      <c r="F112" s="197" t="s">
        <v>804</v>
      </c>
      <c r="G112" s="197">
        <v>8500</v>
      </c>
      <c r="H112" s="197" t="s">
        <v>757</v>
      </c>
      <c r="I112" s="197" t="s">
        <v>754</v>
      </c>
      <c r="J112" s="198">
        <v>80</v>
      </c>
      <c r="K112" s="198">
        <f t="shared" si="2"/>
        <v>50</v>
      </c>
      <c r="L112" s="199" t="str">
        <f t="shared" si="3"/>
        <v>Ja</v>
      </c>
      <c r="M112" s="201"/>
      <c r="N112" s="36">
        <v>0</v>
      </c>
    </row>
    <row r="113" spans="3:14" x14ac:dyDescent="0.25">
      <c r="C113" s="17" t="s">
        <v>747</v>
      </c>
      <c r="D113" s="197" t="s">
        <v>821</v>
      </c>
      <c r="E113" s="197" t="s">
        <v>817</v>
      </c>
      <c r="F113" s="197" t="s">
        <v>801</v>
      </c>
      <c r="G113" s="197">
        <v>8712</v>
      </c>
      <c r="H113" s="197" t="s">
        <v>780</v>
      </c>
      <c r="I113" s="197" t="s">
        <v>754</v>
      </c>
      <c r="J113" s="198">
        <v>60</v>
      </c>
      <c r="K113" s="198">
        <f t="shared" si="2"/>
        <v>70</v>
      </c>
      <c r="L113" s="199" t="str">
        <f t="shared" si="3"/>
        <v>Ja</v>
      </c>
      <c r="M113" s="201"/>
      <c r="N113" s="36">
        <v>200</v>
      </c>
    </row>
    <row r="114" spans="3:14" x14ac:dyDescent="0.25">
      <c r="C114" s="17" t="s">
        <v>747</v>
      </c>
      <c r="D114" s="197" t="s">
        <v>827</v>
      </c>
      <c r="E114" s="197" t="s">
        <v>779</v>
      </c>
      <c r="F114" s="197" t="s">
        <v>801</v>
      </c>
      <c r="G114" s="197">
        <v>8500</v>
      </c>
      <c r="H114" s="197" t="s">
        <v>757</v>
      </c>
      <c r="I114" s="197" t="s">
        <v>752</v>
      </c>
      <c r="J114" s="198">
        <v>60</v>
      </c>
      <c r="K114" s="198">
        <f t="shared" si="2"/>
        <v>200</v>
      </c>
      <c r="L114" s="199" t="str">
        <f t="shared" si="3"/>
        <v>Ja</v>
      </c>
      <c r="M114" s="201"/>
      <c r="N114" s="36">
        <v>0</v>
      </c>
    </row>
  </sheetData>
  <mergeCells count="1">
    <mergeCell ref="O6:P6"/>
  </mergeCells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ADD89-27FE-4B46-B1DB-C8CDD13FF185}">
  <dimension ref="A1:D22"/>
  <sheetViews>
    <sheetView workbookViewId="0"/>
  </sheetViews>
  <sheetFormatPr baseColWidth="10" defaultColWidth="11.42578125" defaultRowHeight="15" x14ac:dyDescent="0.25"/>
  <cols>
    <col min="1" max="1" width="19.42578125" style="208" customWidth="1"/>
    <col min="2" max="4" width="25.140625" style="208" customWidth="1"/>
    <col min="5" max="16384" width="11.42578125" style="208"/>
  </cols>
  <sheetData>
    <row r="1" spans="1:4" ht="28.5" x14ac:dyDescent="0.25">
      <c r="A1" s="206" t="str">
        <f ca="1">IF((B18&gt;1),"Prüfung vom 5./6. Dezember 2024","Hier müssen Sie nichts bearbeiten!")</f>
        <v>Hier müssen Sie nichts bearbeiten!</v>
      </c>
      <c r="B1" s="207"/>
      <c r="C1" s="207"/>
      <c r="D1" s="207"/>
    </row>
    <row r="2" spans="1:4" ht="15.75" x14ac:dyDescent="0.25">
      <c r="A2" s="25"/>
      <c r="B2" s="25"/>
      <c r="C2" s="25"/>
      <c r="D2" s="25"/>
    </row>
    <row r="3" spans="1:4" ht="36" customHeight="1" x14ac:dyDescent="0.25">
      <c r="A3" s="209" t="s">
        <v>866</v>
      </c>
      <c r="B3" s="296" t="str">
        <f ca="1">MID(CELL("Dateiname",A1),FIND("[",CELL("Dateiname",A1))+1,FIND("]",CELL("Dateiname",A1))-FIND("[",CELL("Dateiname",A1))-6)</f>
        <v>HKB.E_LJ2_LF2_Excel_I_Prüfung-Serie-B_Lösungsvariante</v>
      </c>
      <c r="C3" s="296"/>
      <c r="D3" s="296"/>
    </row>
    <row r="4" spans="1:4" ht="15.75" x14ac:dyDescent="0.25">
      <c r="A4" s="210"/>
      <c r="B4" s="210"/>
      <c r="C4" s="210"/>
      <c r="D4" s="210"/>
    </row>
    <row r="5" spans="1:4" ht="15.75" x14ac:dyDescent="0.25">
      <c r="A5" s="25"/>
      <c r="B5" s="25"/>
      <c r="C5" s="211" t="s">
        <v>850</v>
      </c>
      <c r="D5" s="211" t="s">
        <v>851</v>
      </c>
    </row>
    <row r="6" spans="1:4" ht="22.5" customHeight="1" x14ac:dyDescent="0.25">
      <c r="A6" s="210" t="s">
        <v>852</v>
      </c>
      <c r="B6" s="215" t="s">
        <v>867</v>
      </c>
      <c r="C6" s="220" cm="1">
        <f t="array" aca="1" ref="C6" ca="1">INDIRECT($B6&amp;"!A9")</f>
        <v>4</v>
      </c>
      <c r="D6" s="220" cm="1">
        <f t="array" aca="1" ref="D6" ca="1">INDIRECT($B6&amp;"!B9")</f>
        <v>0</v>
      </c>
    </row>
    <row r="7" spans="1:4" ht="22.5" customHeight="1" x14ac:dyDescent="0.25">
      <c r="A7" s="25"/>
      <c r="B7" s="216" t="s">
        <v>853</v>
      </c>
      <c r="C7" s="221" cm="1">
        <f t="array" aca="1" ref="C7" ca="1">INDIRECT($B7&amp;"!A9")</f>
        <v>6</v>
      </c>
      <c r="D7" s="221" cm="1">
        <f t="array" aca="1" ref="D7" ca="1">INDIRECT($B7&amp;"!B9")</f>
        <v>0</v>
      </c>
    </row>
    <row r="8" spans="1:4" ht="22.5" customHeight="1" x14ac:dyDescent="0.25">
      <c r="A8" s="212"/>
      <c r="B8" s="215" t="s">
        <v>854</v>
      </c>
      <c r="C8" s="220" cm="1">
        <f t="array" aca="1" ref="C8" ca="1">INDIRECT($B8&amp;"!A9")</f>
        <v>7</v>
      </c>
      <c r="D8" s="220" cm="1">
        <f t="array" aca="1" ref="D8" ca="1">INDIRECT($B8&amp;"!B9")</f>
        <v>0</v>
      </c>
    </row>
    <row r="9" spans="1:4" ht="22.5" customHeight="1" x14ac:dyDescent="0.25">
      <c r="A9" s="25"/>
      <c r="B9" s="216" t="s">
        <v>855</v>
      </c>
      <c r="C9" s="221" cm="1">
        <f t="array" aca="1" ref="C9" ca="1">INDIRECT($B9&amp;"!A9")</f>
        <v>5</v>
      </c>
      <c r="D9" s="221" cm="1">
        <f t="array" aca="1" ref="D9" ca="1">INDIRECT($B9&amp;"!B9")</f>
        <v>0</v>
      </c>
    </row>
    <row r="10" spans="1:4" ht="22.5" customHeight="1" x14ac:dyDescent="0.25">
      <c r="A10" s="142"/>
      <c r="B10" s="215" t="s">
        <v>856</v>
      </c>
      <c r="C10" s="220" cm="1">
        <f t="array" aca="1" ref="C10" ca="1">INDIRECT($B10&amp;"!A9")</f>
        <v>5</v>
      </c>
      <c r="D10" s="220" cm="1">
        <f t="array" aca="1" ref="D10" ca="1">INDIRECT($B10&amp;"!B9")</f>
        <v>0</v>
      </c>
    </row>
    <row r="11" spans="1:4" ht="22.5" customHeight="1" x14ac:dyDescent="0.25">
      <c r="A11" s="142"/>
      <c r="B11" s="216" t="s">
        <v>857</v>
      </c>
      <c r="C11" s="221" cm="1">
        <f t="array" aca="1" ref="C11" ca="1">INDIRECT($B11&amp;"!A9")</f>
        <v>5.5</v>
      </c>
      <c r="D11" s="221" cm="1">
        <f t="array" aca="1" ref="D11" ca="1">INDIRECT($B11&amp;"!B9")</f>
        <v>0</v>
      </c>
    </row>
    <row r="12" spans="1:4" ht="22.5" customHeight="1" x14ac:dyDescent="0.25">
      <c r="A12" s="213"/>
      <c r="B12" s="215" t="s">
        <v>858</v>
      </c>
      <c r="C12" s="220" cm="1">
        <f t="array" aca="1" ref="C12" ca="1">INDIRECT($B12&amp;"!A9")</f>
        <v>5</v>
      </c>
      <c r="D12" s="220" cm="1">
        <f t="array" aca="1" ref="D12" ca="1">INDIRECT($B12&amp;"!B9")</f>
        <v>0</v>
      </c>
    </row>
    <row r="13" spans="1:4" ht="22.5" customHeight="1" x14ac:dyDescent="0.25">
      <c r="A13" s="142"/>
      <c r="B13" s="216" t="s">
        <v>859</v>
      </c>
      <c r="C13" s="221" cm="1">
        <f t="array" aca="1" ref="C13" ca="1">INDIRECT($B13&amp;"!A9")</f>
        <v>4.5</v>
      </c>
      <c r="D13" s="221" cm="1">
        <f t="array" aca="1" ref="D13" ca="1">INDIRECT($B13&amp;"!B9")</f>
        <v>0</v>
      </c>
    </row>
    <row r="14" spans="1:4" ht="22.5" customHeight="1" x14ac:dyDescent="0.25">
      <c r="A14" s="213"/>
      <c r="B14" s="215" t="s">
        <v>860</v>
      </c>
      <c r="C14" s="220" cm="1">
        <f t="array" aca="1" ref="C14" ca="1">INDIRECT($B14&amp;"!A9")</f>
        <v>5</v>
      </c>
      <c r="D14" s="220" cm="1">
        <f t="array" aca="1" ref="D14" ca="1">INDIRECT($B14&amp;"!B9")</f>
        <v>0</v>
      </c>
    </row>
    <row r="15" spans="1:4" ht="22.5" customHeight="1" x14ac:dyDescent="0.25">
      <c r="A15" s="142"/>
      <c r="B15" s="216" t="s">
        <v>861</v>
      </c>
      <c r="C15" s="221" cm="1">
        <f t="array" aca="1" ref="C15" ca="1">INDIRECT($B15&amp;"!A9")</f>
        <v>3</v>
      </c>
      <c r="D15" s="221" cm="1">
        <f t="array" aca="1" ref="D15" ca="1">INDIRECT($B15&amp;"!B9")</f>
        <v>0</v>
      </c>
    </row>
    <row r="16" spans="1:4" ht="33.75" customHeight="1" x14ac:dyDescent="0.25">
      <c r="A16" s="217" t="s">
        <v>862</v>
      </c>
      <c r="B16" s="218"/>
      <c r="C16" s="222">
        <f ca="1">SUM(C6:C15)</f>
        <v>50</v>
      </c>
      <c r="D16" s="222">
        <f ca="1">SUM(D6:D15)</f>
        <v>0</v>
      </c>
    </row>
    <row r="17" spans="1:4" ht="15.75" x14ac:dyDescent="0.25">
      <c r="A17" s="25"/>
      <c r="B17" s="25"/>
      <c r="C17" s="214"/>
      <c r="D17" s="214"/>
    </row>
    <row r="18" spans="1:4" ht="39" customHeight="1" x14ac:dyDescent="0.25">
      <c r="A18" s="203" t="s">
        <v>863</v>
      </c>
      <c r="B18" s="204">
        <f ca="1">ROUND(5/C16*D16+1,1)</f>
        <v>1</v>
      </c>
      <c r="C18" s="205"/>
      <c r="D18" s="205"/>
    </row>
    <row r="19" spans="1:4" ht="15.75" x14ac:dyDescent="0.25">
      <c r="A19" s="25"/>
      <c r="B19" s="25"/>
      <c r="C19" s="25"/>
      <c r="D19" s="25"/>
    </row>
    <row r="20" spans="1:4" ht="15.75" x14ac:dyDescent="0.25">
      <c r="A20" s="25"/>
      <c r="B20" s="25"/>
      <c r="C20" s="25"/>
      <c r="D20" s="25"/>
    </row>
    <row r="21" spans="1:4" ht="32.25" customHeight="1" x14ac:dyDescent="0.25">
      <c r="A21" s="41" t="s">
        <v>864</v>
      </c>
      <c r="B21" s="219" t="s">
        <v>865</v>
      </c>
      <c r="C21" s="40"/>
      <c r="D21" s="40"/>
    </row>
    <row r="22" spans="1:4" ht="24" customHeight="1" x14ac:dyDescent="0.25">
      <c r="A22" s="25"/>
      <c r="B22" s="25"/>
      <c r="C22" s="25"/>
      <c r="D22" s="25"/>
    </row>
  </sheetData>
  <sheetProtection algorithmName="SHA-512" hashValue="tbzEGI9fdlu6Cj4bqHGBO03YgDRyja+RxrMyulDuxZiEk7aMnYBcBwwp4PnCsqVV7EpvewMZW/s4p7QMUxBOZA==" saltValue="Y0ogSFic42lV7zi29NrSnA==" spinCount="100000" sheet="1" objects="1" scenarios="1"/>
  <mergeCells count="1">
    <mergeCell ref="B3:D3"/>
  </mergeCells>
  <conditionalFormatting sqref="B18">
    <cfRule type="cellIs" dxfId="2" priority="1" stopIfTrue="1" operator="lessThan">
      <formula>4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3A7AB-717D-4772-9D7D-BAE762457FEF}">
  <dimension ref="A1:N20"/>
  <sheetViews>
    <sheetView zoomScaleNormal="100" workbookViewId="0"/>
  </sheetViews>
  <sheetFormatPr baseColWidth="10" defaultRowHeight="30" customHeight="1" x14ac:dyDescent="0.25"/>
  <cols>
    <col min="1" max="2" width="7.28515625" customWidth="1"/>
    <col min="3" max="3" width="26" customWidth="1"/>
    <col min="7" max="7" width="13.42578125" bestFit="1" customWidth="1"/>
    <col min="8" max="9" width="16.28515625" customWidth="1"/>
    <col min="10" max="10" width="16.85546875" customWidth="1"/>
    <col min="11" max="11" width="16.7109375" bestFit="1" customWidth="1"/>
    <col min="12" max="12" width="19" customWidth="1"/>
  </cols>
  <sheetData>
    <row r="1" spans="1:14" ht="30" customHeight="1" x14ac:dyDescent="0.25">
      <c r="A1" s="38">
        <v>1</v>
      </c>
      <c r="B1" s="38"/>
      <c r="C1" s="271" t="s">
        <v>876</v>
      </c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3"/>
    </row>
    <row r="2" spans="1:14" ht="30" customHeight="1" x14ac:dyDescent="0.25">
      <c r="A2" s="11">
        <v>1</v>
      </c>
      <c r="B2" s="11"/>
      <c r="C2" s="274" t="s">
        <v>58</v>
      </c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6"/>
    </row>
    <row r="3" spans="1:14" ht="30" customHeight="1" x14ac:dyDescent="0.25">
      <c r="A3" s="12">
        <v>1</v>
      </c>
      <c r="B3" s="12"/>
      <c r="C3" s="277" t="s">
        <v>877</v>
      </c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9"/>
    </row>
    <row r="4" spans="1:14" ht="30" customHeight="1" x14ac:dyDescent="0.25">
      <c r="A4" s="38">
        <v>1</v>
      </c>
      <c r="B4" s="38"/>
      <c r="C4" s="271" t="s">
        <v>878</v>
      </c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3"/>
    </row>
    <row r="5" spans="1:14" ht="15" customHeight="1" x14ac:dyDescent="0.25">
      <c r="A5" s="38"/>
      <c r="B5" s="38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</row>
    <row r="6" spans="1:14" ht="15" customHeight="1" x14ac:dyDescent="0.25">
      <c r="A6" s="11"/>
      <c r="B6" s="11"/>
      <c r="C6" s="267"/>
      <c r="D6" s="267"/>
      <c r="E6" s="267"/>
      <c r="F6" s="267"/>
      <c r="G6" s="267"/>
      <c r="H6" s="267"/>
      <c r="I6" s="267"/>
      <c r="J6" s="267"/>
      <c r="K6" s="267"/>
      <c r="L6" s="267"/>
      <c r="M6" s="267"/>
      <c r="N6" s="267"/>
    </row>
    <row r="7" spans="1:14" ht="15" customHeight="1" x14ac:dyDescent="0.25">
      <c r="A7" s="12"/>
      <c r="B7" s="12"/>
      <c r="C7" s="267"/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</row>
    <row r="8" spans="1:14" ht="15" customHeight="1" x14ac:dyDescent="0.25">
      <c r="A8" s="38"/>
      <c r="B8" s="38"/>
      <c r="C8" s="267"/>
      <c r="D8" s="267"/>
      <c r="E8" s="267"/>
      <c r="F8" s="267"/>
      <c r="G8" s="267"/>
      <c r="H8" s="267"/>
      <c r="I8" s="267"/>
      <c r="J8" s="267"/>
      <c r="K8" s="267"/>
      <c r="L8" s="267"/>
      <c r="M8" s="267"/>
      <c r="N8" s="267"/>
    </row>
    <row r="9" spans="1:14" ht="30" customHeight="1" x14ac:dyDescent="0.25">
      <c r="A9" s="13">
        <f>SUM(A1:A8)</f>
        <v>4</v>
      </c>
      <c r="B9" s="13">
        <f>SUM(B1:B8)</f>
        <v>0</v>
      </c>
      <c r="C9" s="14"/>
      <c r="D9" s="14"/>
      <c r="E9" s="14"/>
      <c r="F9" s="14"/>
      <c r="G9" s="15"/>
      <c r="H9" s="15"/>
      <c r="I9" s="15"/>
      <c r="J9" s="15"/>
      <c r="K9" s="268"/>
      <c r="L9" s="268"/>
      <c r="M9" s="268"/>
      <c r="N9" s="16"/>
    </row>
    <row r="10" spans="1:14" ht="30" customHeight="1" x14ac:dyDescent="0.25">
      <c r="A10" s="17"/>
      <c r="B10" s="17"/>
      <c r="C10" s="18"/>
      <c r="D10" s="328" t="str">
        <f ca="1">_xlfn.FORMULATEXT(D11)</f>
        <v>=RUNDEN(SUMME(K12:K20)*20;0)/20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1:14" ht="30" customHeight="1" x14ac:dyDescent="0.3">
      <c r="A11" s="17"/>
      <c r="B11" s="17"/>
      <c r="C11" s="6" t="s">
        <v>13</v>
      </c>
      <c r="D11" s="269">
        <f>ROUND(SUM(K12:K20)*20,0)/20</f>
        <v>6644945.1500000004</v>
      </c>
      <c r="E11" s="269"/>
      <c r="F11" s="19"/>
      <c r="G11" s="7" t="s">
        <v>14</v>
      </c>
      <c r="H11" s="8" t="s">
        <v>15</v>
      </c>
      <c r="I11" s="8" t="s">
        <v>16</v>
      </c>
      <c r="J11" s="9" t="s">
        <v>17</v>
      </c>
      <c r="K11" s="10" t="s">
        <v>18</v>
      </c>
      <c r="L11" s="10" t="s">
        <v>19</v>
      </c>
      <c r="M11" s="18"/>
      <c r="N11" s="18"/>
    </row>
    <row r="12" spans="1:14" ht="30" customHeight="1" x14ac:dyDescent="0.25">
      <c r="A12" s="16"/>
      <c r="B12" s="16"/>
      <c r="C12" s="303" t="s">
        <v>887</v>
      </c>
      <c r="D12" s="302">
        <f>AVERAGE(H12:H20)</f>
        <v>204.77777777777774</v>
      </c>
      <c r="E12" s="270"/>
      <c r="F12" s="15"/>
      <c r="G12" s="15" t="s">
        <v>20</v>
      </c>
      <c r="H12" s="20">
        <v>115.21</v>
      </c>
      <c r="I12" s="20">
        <v>250</v>
      </c>
      <c r="J12" s="21">
        <v>3154</v>
      </c>
      <c r="K12" s="301">
        <f>(I12-H12)*J12</f>
        <v>425127.66000000009</v>
      </c>
      <c r="L12" s="22">
        <v>21345.45</v>
      </c>
      <c r="M12" s="15"/>
      <c r="N12" s="15"/>
    </row>
    <row r="13" spans="1:14" ht="30" customHeight="1" x14ac:dyDescent="0.3">
      <c r="A13" s="17"/>
      <c r="B13" s="17"/>
      <c r="C13" s="304" t="s">
        <v>894</v>
      </c>
      <c r="D13" s="329" t="str">
        <f ca="1">_xlfn.FORMULATEXT(D12)</f>
        <v>=MITTELWERT(H12:H20)</v>
      </c>
      <c r="E13" s="17"/>
      <c r="F13" s="19"/>
      <c r="G13" s="23" t="s">
        <v>21</v>
      </c>
      <c r="H13" s="20">
        <v>142.36000000000001</v>
      </c>
      <c r="I13" s="20">
        <v>325</v>
      </c>
      <c r="J13" s="21">
        <v>756</v>
      </c>
      <c r="K13" s="301">
        <f t="shared" ref="K13:K20" si="0">(I13-H13)*J13</f>
        <v>138075.84</v>
      </c>
      <c r="L13" s="22">
        <v>34563.65</v>
      </c>
      <c r="M13" s="18"/>
      <c r="N13" s="18"/>
    </row>
    <row r="14" spans="1:14" ht="30" customHeight="1" x14ac:dyDescent="0.3">
      <c r="A14" s="17"/>
      <c r="B14" s="17"/>
      <c r="C14" s="19"/>
      <c r="D14" s="19"/>
      <c r="E14" s="19"/>
      <c r="F14" s="19"/>
      <c r="G14" s="23" t="s">
        <v>22</v>
      </c>
      <c r="H14" s="20">
        <v>156.38999999999999</v>
      </c>
      <c r="I14" s="20">
        <v>500</v>
      </c>
      <c r="J14" s="21">
        <v>2260</v>
      </c>
      <c r="K14" s="301">
        <f t="shared" si="0"/>
        <v>776558.6</v>
      </c>
      <c r="L14" s="22">
        <v>12749.8</v>
      </c>
      <c r="M14" s="18"/>
      <c r="N14" s="18"/>
    </row>
    <row r="15" spans="1:14" ht="30" customHeight="1" x14ac:dyDescent="0.3">
      <c r="A15" s="17"/>
      <c r="B15" s="17"/>
      <c r="C15" s="19"/>
      <c r="D15" s="19"/>
      <c r="E15" s="19"/>
      <c r="F15" s="19"/>
      <c r="G15" s="15" t="s">
        <v>23</v>
      </c>
      <c r="H15" s="20">
        <v>190.11</v>
      </c>
      <c r="I15" s="20">
        <v>550</v>
      </c>
      <c r="J15" s="21">
        <v>756</v>
      </c>
      <c r="K15" s="301">
        <f t="shared" si="0"/>
        <v>272076.83999999997</v>
      </c>
      <c r="L15" s="22">
        <v>44657.55</v>
      </c>
      <c r="M15" s="18"/>
      <c r="N15" s="18"/>
    </row>
    <row r="16" spans="1:14" ht="30" customHeight="1" x14ac:dyDescent="0.3">
      <c r="A16" s="17"/>
      <c r="B16" s="17"/>
      <c r="C16" s="19"/>
      <c r="D16" s="19"/>
      <c r="E16" s="19"/>
      <c r="F16" s="19"/>
      <c r="G16" s="15" t="s">
        <v>24</v>
      </c>
      <c r="H16" s="20">
        <v>201.06</v>
      </c>
      <c r="I16" s="20">
        <v>700</v>
      </c>
      <c r="J16" s="21">
        <v>2260</v>
      </c>
      <c r="K16" s="301">
        <f t="shared" si="0"/>
        <v>1127604.3999999999</v>
      </c>
      <c r="L16" s="22">
        <v>34563.65</v>
      </c>
      <c r="M16" s="18"/>
      <c r="N16" s="18"/>
    </row>
    <row r="17" spans="1:14" ht="30" customHeight="1" x14ac:dyDescent="0.3">
      <c r="A17" s="17"/>
      <c r="B17" s="17"/>
      <c r="C17" s="19"/>
      <c r="D17" s="19"/>
      <c r="E17" s="19"/>
      <c r="F17" s="19"/>
      <c r="G17" s="23" t="s">
        <v>25</v>
      </c>
      <c r="H17" s="20">
        <v>241.56</v>
      </c>
      <c r="I17" s="20">
        <v>750</v>
      </c>
      <c r="J17" s="21">
        <v>756</v>
      </c>
      <c r="K17" s="301">
        <f t="shared" si="0"/>
        <v>384380.64</v>
      </c>
      <c r="L17" s="22">
        <v>33657.5</v>
      </c>
      <c r="M17" s="18"/>
      <c r="N17" s="18"/>
    </row>
    <row r="18" spans="1:14" ht="30" customHeight="1" x14ac:dyDescent="0.3">
      <c r="A18" s="17"/>
      <c r="B18" s="17"/>
      <c r="C18" s="19"/>
      <c r="D18" s="19"/>
      <c r="E18" s="19"/>
      <c r="F18" s="19"/>
      <c r="G18" s="23" t="s">
        <v>26</v>
      </c>
      <c r="H18" s="20">
        <v>230.56</v>
      </c>
      <c r="I18" s="20">
        <v>800</v>
      </c>
      <c r="J18" s="21">
        <v>2260</v>
      </c>
      <c r="K18" s="301">
        <f t="shared" si="0"/>
        <v>1286934.4000000001</v>
      </c>
      <c r="L18" s="22">
        <v>34563.65</v>
      </c>
      <c r="M18" s="18"/>
      <c r="N18" s="18"/>
    </row>
    <row r="19" spans="1:14" ht="30" customHeight="1" x14ac:dyDescent="0.3">
      <c r="A19" s="17"/>
      <c r="B19" s="17"/>
      <c r="C19" s="19"/>
      <c r="D19" s="19"/>
      <c r="E19" s="19"/>
      <c r="F19" s="19"/>
      <c r="G19" s="23" t="s">
        <v>27</v>
      </c>
      <c r="H19" s="20">
        <v>255.44</v>
      </c>
      <c r="I19" s="20">
        <v>850</v>
      </c>
      <c r="J19" s="21">
        <v>756</v>
      </c>
      <c r="K19" s="301">
        <f t="shared" si="0"/>
        <v>449487.35999999999</v>
      </c>
      <c r="L19" s="22">
        <v>30500</v>
      </c>
      <c r="M19" s="18"/>
      <c r="N19" s="18"/>
    </row>
    <row r="20" spans="1:14" ht="30" customHeight="1" x14ac:dyDescent="0.3">
      <c r="A20" s="17"/>
      <c r="B20" s="17"/>
      <c r="C20" s="19"/>
      <c r="D20" s="19"/>
      <c r="E20" s="19"/>
      <c r="F20" s="19"/>
      <c r="G20" s="23" t="s">
        <v>28</v>
      </c>
      <c r="H20" s="20">
        <v>310.31</v>
      </c>
      <c r="I20" s="20">
        <v>1100</v>
      </c>
      <c r="J20" s="21">
        <v>2260</v>
      </c>
      <c r="K20" s="301">
        <f t="shared" si="0"/>
        <v>1784699.4000000001</v>
      </c>
      <c r="L20" s="22">
        <v>34563.65</v>
      </c>
      <c r="M20" s="18"/>
      <c r="N20" s="18"/>
    </row>
  </sheetData>
  <mergeCells count="11">
    <mergeCell ref="C6:N6"/>
    <mergeCell ref="C1:N1"/>
    <mergeCell ref="C2:N2"/>
    <mergeCell ref="C3:N3"/>
    <mergeCell ref="C4:N4"/>
    <mergeCell ref="C5:N5"/>
    <mergeCell ref="C7:N7"/>
    <mergeCell ref="C8:N8"/>
    <mergeCell ref="K9:M9"/>
    <mergeCell ref="D11:E11"/>
    <mergeCell ref="D12:E1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2D8A7-E1DF-42D6-A70E-52BB7842F138}">
  <dimension ref="A1:O25"/>
  <sheetViews>
    <sheetView zoomScaleNormal="100" workbookViewId="0"/>
  </sheetViews>
  <sheetFormatPr baseColWidth="10" defaultColWidth="11.42578125" defaultRowHeight="15" x14ac:dyDescent="0.25"/>
  <cols>
    <col min="1" max="2" width="7.7109375" style="18" customWidth="1"/>
    <col min="3" max="3" width="25.140625" style="18" customWidth="1"/>
    <col min="4" max="4" width="27.140625" style="18" customWidth="1"/>
    <col min="5" max="5" width="25.42578125" style="18" customWidth="1"/>
    <col min="6" max="6" width="24.42578125" style="18" customWidth="1"/>
    <col min="7" max="16384" width="11.42578125" style="18"/>
  </cols>
  <sheetData>
    <row r="1" spans="1:15" ht="30" customHeight="1" x14ac:dyDescent="0.25">
      <c r="A1" s="41" t="s">
        <v>59</v>
      </c>
      <c r="B1" s="38"/>
      <c r="C1" s="41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15" ht="30" customHeight="1" x14ac:dyDescent="0.25">
      <c r="A2" s="11">
        <v>2</v>
      </c>
      <c r="B2" s="11"/>
      <c r="C2" s="55" t="s">
        <v>56</v>
      </c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241"/>
    </row>
    <row r="3" spans="1:15" ht="30" customHeight="1" x14ac:dyDescent="0.25">
      <c r="A3" s="12">
        <v>1</v>
      </c>
      <c r="B3" s="12"/>
      <c r="C3" s="59" t="s">
        <v>57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242"/>
    </row>
    <row r="4" spans="1:15" ht="30" customHeight="1" x14ac:dyDescent="0.25">
      <c r="A4" s="38">
        <v>1</v>
      </c>
      <c r="B4" s="38"/>
      <c r="C4" s="51" t="s">
        <v>879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243"/>
    </row>
    <row r="5" spans="1:15" ht="30" customHeight="1" x14ac:dyDescent="0.25">
      <c r="A5" s="11">
        <v>1</v>
      </c>
      <c r="B5" s="11"/>
      <c r="C5" s="55" t="s">
        <v>409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241"/>
    </row>
    <row r="6" spans="1:15" ht="30" customHeight="1" x14ac:dyDescent="0.25">
      <c r="A6" s="12">
        <v>1</v>
      </c>
      <c r="B6" s="12"/>
      <c r="C6" s="59" t="s">
        <v>880</v>
      </c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242"/>
    </row>
    <row r="7" spans="1:15" ht="15.75" x14ac:dyDescent="0.25">
      <c r="A7" s="38"/>
      <c r="B7" s="38"/>
      <c r="C7" s="24"/>
      <c r="D7" s="25"/>
      <c r="E7" s="25"/>
      <c r="F7" s="25"/>
    </row>
    <row r="8" spans="1:15" ht="15.75" x14ac:dyDescent="0.25">
      <c r="A8" s="11"/>
      <c r="B8" s="11"/>
      <c r="C8" s="24"/>
      <c r="D8" s="25"/>
      <c r="E8" s="25"/>
      <c r="F8" s="25"/>
    </row>
    <row r="9" spans="1:15" ht="30" customHeight="1" x14ac:dyDescent="0.25">
      <c r="A9" s="39">
        <f>SUM(A1:A8)</f>
        <v>6</v>
      </c>
      <c r="B9" s="39">
        <f>SUM(B1:B8)</f>
        <v>0</v>
      </c>
      <c r="C9" s="16"/>
      <c r="D9" s="26"/>
      <c r="E9" s="15"/>
      <c r="F9" s="15"/>
    </row>
    <row r="10" spans="1:15" s="15" customFormat="1" ht="22.5" customHeight="1" x14ac:dyDescent="0.25">
      <c r="A10" s="16"/>
      <c r="B10" s="16"/>
      <c r="C10" s="27" t="s">
        <v>29</v>
      </c>
      <c r="D10" s="28">
        <v>125260</v>
      </c>
      <c r="E10" s="27" t="s">
        <v>847</v>
      </c>
      <c r="F10" s="28" t="s">
        <v>31</v>
      </c>
    </row>
    <row r="11" spans="1:15" s="15" customFormat="1" ht="22.5" customHeight="1" x14ac:dyDescent="0.25">
      <c r="A11" s="16"/>
      <c r="B11" s="16"/>
      <c r="C11" s="27" t="s">
        <v>32</v>
      </c>
      <c r="D11" s="28" t="s">
        <v>33</v>
      </c>
      <c r="E11" s="27" t="s">
        <v>34</v>
      </c>
      <c r="F11" s="28" t="s">
        <v>35</v>
      </c>
    </row>
    <row r="12" spans="1:15" s="15" customFormat="1" ht="22.5" customHeight="1" x14ac:dyDescent="0.25">
      <c r="A12" s="16"/>
      <c r="B12" s="16"/>
      <c r="C12" s="27" t="s">
        <v>36</v>
      </c>
      <c r="D12" s="37">
        <v>0.8</v>
      </c>
      <c r="E12" s="27" t="s">
        <v>37</v>
      </c>
      <c r="F12" s="28">
        <v>3</v>
      </c>
    </row>
    <row r="13" spans="1:15" s="15" customFormat="1" ht="22.5" customHeight="1" x14ac:dyDescent="0.25">
      <c r="A13" s="16"/>
      <c r="B13" s="16"/>
      <c r="C13" s="27" t="s">
        <v>38</v>
      </c>
      <c r="D13" s="29">
        <v>34748</v>
      </c>
      <c r="E13" s="27" t="s">
        <v>39</v>
      </c>
      <c r="F13" s="30">
        <f ca="1">DATEDIF(D13,TODAY(),"y")</f>
        <v>29</v>
      </c>
      <c r="G13" s="328" t="str">
        <f ca="1">_xlfn.FORMULATEXT(F13)</f>
        <v>=DATEDIF(D13;HEUTE();"y")</v>
      </c>
    </row>
    <row r="14" spans="1:15" s="15" customFormat="1" ht="22.5" customHeight="1" x14ac:dyDescent="0.25">
      <c r="A14" s="16"/>
      <c r="B14" s="16"/>
      <c r="C14" s="31" t="s">
        <v>40</v>
      </c>
      <c r="D14" s="32">
        <v>45596</v>
      </c>
      <c r="E14" s="31"/>
      <c r="F14" s="31"/>
    </row>
    <row r="15" spans="1:15" s="15" customFormat="1" ht="22.5" customHeight="1" x14ac:dyDescent="0.25">
      <c r="A15" s="16"/>
      <c r="B15" s="16"/>
      <c r="C15" s="33" t="s">
        <v>41</v>
      </c>
      <c r="D15" s="33"/>
      <c r="E15" s="33" t="s">
        <v>42</v>
      </c>
      <c r="F15" s="33" t="s">
        <v>43</v>
      </c>
    </row>
    <row r="16" spans="1:15" s="15" customFormat="1" ht="22.5" customHeight="1" x14ac:dyDescent="0.25">
      <c r="A16" s="16"/>
      <c r="B16" s="16"/>
      <c r="C16" s="28" t="s">
        <v>44</v>
      </c>
      <c r="D16" s="28" t="s">
        <v>45</v>
      </c>
      <c r="E16" s="244">
        <v>100250</v>
      </c>
      <c r="F16" s="305">
        <f>E16/13*D12</f>
        <v>6169.2307692307695</v>
      </c>
      <c r="G16" s="328" t="str">
        <f t="shared" ref="G16:G19" ca="1" si="0">_xlfn.FORMULATEXT(F16)</f>
        <v>=E16/13*D12</v>
      </c>
    </row>
    <row r="17" spans="1:7" s="15" customFormat="1" ht="22.5" customHeight="1" x14ac:dyDescent="0.25">
      <c r="A17" s="16"/>
      <c r="B17" s="16"/>
      <c r="C17" s="28"/>
      <c r="D17" s="28" t="s">
        <v>46</v>
      </c>
      <c r="E17" s="245">
        <v>280</v>
      </c>
      <c r="F17" s="305">
        <f>F12*E17</f>
        <v>840</v>
      </c>
      <c r="G17" s="328" t="str">
        <f t="shared" ca="1" si="0"/>
        <v>=F12*E17</v>
      </c>
    </row>
    <row r="18" spans="1:7" s="15" customFormat="1" ht="22.5" customHeight="1" x14ac:dyDescent="0.25">
      <c r="A18" s="16"/>
      <c r="B18" s="16"/>
      <c r="C18" s="34"/>
      <c r="D18" s="27"/>
      <c r="E18" s="246" t="s">
        <v>47</v>
      </c>
      <c r="F18" s="247">
        <f>SUM(F16:F17)</f>
        <v>7009.2307692307695</v>
      </c>
    </row>
    <row r="19" spans="1:7" s="15" customFormat="1" ht="22.5" customHeight="1" x14ac:dyDescent="0.25">
      <c r="A19" s="35"/>
      <c r="B19" s="35"/>
      <c r="C19" s="280" t="s">
        <v>48</v>
      </c>
      <c r="D19" s="248" t="s">
        <v>49</v>
      </c>
      <c r="E19" s="249">
        <v>5.2999999999999999E-2</v>
      </c>
      <c r="F19" s="306">
        <f>$F$18*E19</f>
        <v>371.4892307692308</v>
      </c>
      <c r="G19" s="328" t="str">
        <f t="shared" ca="1" si="0"/>
        <v>=$F$18*E19</v>
      </c>
    </row>
    <row r="20" spans="1:7" s="15" customFormat="1" ht="22.5" customHeight="1" x14ac:dyDescent="0.25">
      <c r="A20" s="35"/>
      <c r="B20" s="35"/>
      <c r="C20" s="281"/>
      <c r="D20" s="200" t="s">
        <v>50</v>
      </c>
      <c r="E20" s="250">
        <v>1.0999999999999999E-2</v>
      </c>
      <c r="F20" s="306">
        <f t="shared" ref="F20:F25" si="1">$F$18*E20</f>
        <v>77.101538461538453</v>
      </c>
    </row>
    <row r="21" spans="1:7" s="15" customFormat="1" ht="22.5" customHeight="1" x14ac:dyDescent="0.25">
      <c r="A21" s="35"/>
      <c r="B21" s="35"/>
      <c r="C21" s="281"/>
      <c r="D21" s="200" t="s">
        <v>51</v>
      </c>
      <c r="E21" s="250">
        <v>8.5000000000000006E-3</v>
      </c>
      <c r="F21" s="306">
        <f t="shared" si="1"/>
        <v>59.578461538461546</v>
      </c>
    </row>
    <row r="22" spans="1:7" s="15" customFormat="1" ht="22.5" customHeight="1" x14ac:dyDescent="0.25">
      <c r="A22" s="35"/>
      <c r="B22" s="35"/>
      <c r="C22" s="281"/>
      <c r="D22" s="200" t="s">
        <v>52</v>
      </c>
      <c r="E22" s="251">
        <v>0.09</v>
      </c>
      <c r="F22" s="306">
        <f t="shared" si="1"/>
        <v>630.83076923076919</v>
      </c>
    </row>
    <row r="23" spans="1:7" s="15" customFormat="1" ht="22.5" customHeight="1" x14ac:dyDescent="0.25">
      <c r="A23" s="35"/>
      <c r="B23" s="35"/>
      <c r="C23" s="281"/>
      <c r="D23" s="200" t="s">
        <v>53</v>
      </c>
      <c r="E23" s="250">
        <v>8.9999999999999993E-3</v>
      </c>
      <c r="F23" s="306">
        <f t="shared" si="1"/>
        <v>63.083076923076923</v>
      </c>
    </row>
    <row r="24" spans="1:7" s="15" customFormat="1" ht="22.5" customHeight="1" x14ac:dyDescent="0.25">
      <c r="A24" s="35"/>
      <c r="B24" s="35"/>
      <c r="C24" s="282"/>
      <c r="D24" s="252" t="s">
        <v>54</v>
      </c>
      <c r="E24" s="253">
        <v>2.5000000000000001E-4</v>
      </c>
      <c r="F24" s="306">
        <f t="shared" si="1"/>
        <v>1.7523076923076923</v>
      </c>
    </row>
    <row r="25" spans="1:7" s="15" customFormat="1" ht="22.5" customHeight="1" x14ac:dyDescent="0.25">
      <c r="A25" s="35"/>
      <c r="B25" s="35"/>
      <c r="C25" s="34"/>
      <c r="D25" s="254"/>
      <c r="E25" s="255" t="s">
        <v>55</v>
      </c>
      <c r="F25" s="330">
        <f>F18-SUM(F19:F24)</f>
        <v>5805.3953846153845</v>
      </c>
      <c r="G25" s="328" t="str">
        <f t="shared" ref="G25" ca="1" si="2">_xlfn.FORMULATEXT(F25)</f>
        <v>=F18-SUMME(F19:F24)</v>
      </c>
    </row>
  </sheetData>
  <mergeCells count="1">
    <mergeCell ref="C19:C24"/>
  </mergeCells>
  <pageMargins left="0.7" right="0.7" top="0.78740157499999996" bottom="0.78740157499999996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4A6F6-C32D-4ED4-96FD-63470970B053}">
  <dimension ref="A1:P84"/>
  <sheetViews>
    <sheetView zoomScaleNormal="100" workbookViewId="0"/>
  </sheetViews>
  <sheetFormatPr baseColWidth="10" defaultRowHeight="15" x14ac:dyDescent="0.25"/>
  <cols>
    <col min="3" max="3" width="20.28515625" customWidth="1"/>
    <col min="4" max="4" width="19" customWidth="1"/>
    <col min="5" max="5" width="42" customWidth="1"/>
    <col min="6" max="6" width="42.5703125" customWidth="1"/>
    <col min="7" max="9" width="15.85546875" customWidth="1"/>
    <col min="10" max="10" width="24.42578125" customWidth="1"/>
    <col min="11" max="11" width="20.85546875" customWidth="1"/>
    <col min="12" max="12" width="21.85546875" customWidth="1"/>
  </cols>
  <sheetData>
    <row r="1" spans="1:16" ht="30" customHeight="1" x14ac:dyDescent="0.25">
      <c r="A1" s="38">
        <v>1</v>
      </c>
      <c r="B1" s="38"/>
      <c r="C1" s="51" t="s">
        <v>60</v>
      </c>
      <c r="D1" s="52"/>
      <c r="E1" s="52"/>
      <c r="F1" s="53"/>
      <c r="G1" s="52"/>
      <c r="H1" s="52"/>
      <c r="I1" s="53"/>
      <c r="J1" s="52"/>
      <c r="K1" s="54"/>
      <c r="L1" s="42"/>
    </row>
    <row r="2" spans="1:16" ht="30" customHeight="1" x14ac:dyDescent="0.25">
      <c r="A2" s="11">
        <v>1</v>
      </c>
      <c r="B2" s="11"/>
      <c r="C2" s="55" t="s">
        <v>61</v>
      </c>
      <c r="D2" s="56"/>
      <c r="E2" s="56"/>
      <c r="F2" s="57"/>
      <c r="G2" s="56"/>
      <c r="H2" s="56"/>
      <c r="I2" s="57"/>
      <c r="J2" s="56"/>
      <c r="K2" s="58"/>
      <c r="L2" s="42"/>
    </row>
    <row r="3" spans="1:16" ht="30" customHeight="1" x14ac:dyDescent="0.25">
      <c r="A3" s="12">
        <v>1</v>
      </c>
      <c r="B3" s="12"/>
      <c r="C3" s="59" t="s">
        <v>881</v>
      </c>
      <c r="D3" s="60"/>
      <c r="E3" s="60"/>
      <c r="F3" s="61"/>
      <c r="G3" s="60"/>
      <c r="H3" s="60"/>
      <c r="I3" s="61"/>
      <c r="J3" s="60"/>
      <c r="K3" s="62"/>
      <c r="L3" s="67">
        <f>COUNTIF(C12:C84,"Italien")</f>
        <v>34</v>
      </c>
      <c r="M3" s="328" t="str">
        <f t="shared" ref="M3:M5" ca="1" si="0">_xlfn.FORMULATEXT(L3)</f>
        <v>=ZÄHLENWENN(C12:C84;"Italien")</v>
      </c>
    </row>
    <row r="4" spans="1:16" ht="30" customHeight="1" x14ac:dyDescent="0.25">
      <c r="A4" s="38">
        <v>1</v>
      </c>
      <c r="B4" s="38"/>
      <c r="C4" s="51" t="s">
        <v>882</v>
      </c>
      <c r="D4" s="52"/>
      <c r="E4" s="52"/>
      <c r="F4" s="53"/>
      <c r="G4" s="52"/>
      <c r="H4" s="52"/>
      <c r="I4" s="53"/>
      <c r="J4" s="52"/>
      <c r="K4" s="54"/>
      <c r="L4" s="68">
        <f>COUNTBLANK(F12:F84)</f>
        <v>9</v>
      </c>
      <c r="M4" s="328" t="str">
        <f t="shared" ca="1" si="0"/>
        <v>=ANZAHLLEEREZELLEN(F12:F84)</v>
      </c>
      <c r="P4" s="328" t="s">
        <v>895</v>
      </c>
    </row>
    <row r="5" spans="1:16" ht="30" customHeight="1" x14ac:dyDescent="0.25">
      <c r="A5" s="11">
        <v>1.5</v>
      </c>
      <c r="B5" s="11"/>
      <c r="C5" s="55" t="s">
        <v>883</v>
      </c>
      <c r="D5" s="56"/>
      <c r="E5" s="56"/>
      <c r="F5" s="57"/>
      <c r="G5" s="56"/>
      <c r="H5" s="56"/>
      <c r="I5" s="57"/>
      <c r="J5" s="56"/>
      <c r="K5" s="58"/>
      <c r="L5" s="69">
        <f>SUMIF(H12:H84,"50 cl",I12:I84)</f>
        <v>434</v>
      </c>
      <c r="M5" s="328" t="str">
        <f t="shared" ca="1" si="0"/>
        <v>=SUMMEWENN(H12:H84;"50 cl";I12:I84)</v>
      </c>
    </row>
    <row r="6" spans="1:16" ht="30" customHeight="1" x14ac:dyDescent="0.25">
      <c r="A6" s="12">
        <v>1.5</v>
      </c>
      <c r="B6" s="12"/>
      <c r="C6" s="59" t="s">
        <v>173</v>
      </c>
      <c r="D6" s="60"/>
      <c r="E6" s="60"/>
      <c r="F6" s="61"/>
      <c r="G6" s="60"/>
      <c r="H6" s="60"/>
      <c r="I6" s="61"/>
      <c r="J6" s="60"/>
      <c r="K6" s="62"/>
      <c r="L6" s="42"/>
    </row>
    <row r="7" spans="1:16" ht="15.75" x14ac:dyDescent="0.25">
      <c r="A7" s="38"/>
      <c r="B7" s="38"/>
      <c r="C7" s="267"/>
      <c r="D7" s="267"/>
      <c r="E7" s="267"/>
      <c r="F7" s="267"/>
      <c r="G7" s="267"/>
      <c r="H7" s="267"/>
      <c r="I7" s="267"/>
      <c r="J7" s="267"/>
      <c r="K7" s="267"/>
      <c r="L7" s="42"/>
    </row>
    <row r="8" spans="1:16" ht="15.75" x14ac:dyDescent="0.25">
      <c r="A8" s="11"/>
      <c r="B8" s="11"/>
      <c r="C8" s="25"/>
      <c r="D8" s="43"/>
      <c r="E8" s="25"/>
      <c r="F8" s="25"/>
      <c r="G8" s="25"/>
      <c r="H8" s="25"/>
      <c r="I8" s="25"/>
      <c r="J8" s="25"/>
      <c r="K8" s="25"/>
      <c r="L8" s="25"/>
    </row>
    <row r="9" spans="1:16" ht="30" customHeight="1" x14ac:dyDescent="0.25">
      <c r="A9" s="39">
        <f>SUM(A1:A8)</f>
        <v>7</v>
      </c>
      <c r="B9" s="39">
        <f>SUM(B1:B8)</f>
        <v>0</v>
      </c>
      <c r="C9" s="15"/>
      <c r="D9" s="15"/>
      <c r="E9" s="15"/>
      <c r="F9" s="15"/>
      <c r="G9" s="15"/>
      <c r="H9" s="15"/>
      <c r="I9" s="15"/>
      <c r="J9" s="15"/>
      <c r="K9" s="328" t="str">
        <f ca="1">_xlfn.FORMULATEXT(K12)</f>
        <v>=WENN( UND(C12="Italien";G12=2022); "ok"; "" )</v>
      </c>
      <c r="L9" s="15"/>
    </row>
    <row r="10" spans="1:16" ht="28.5" x14ac:dyDescent="0.25">
      <c r="A10" s="17"/>
      <c r="B10" s="17"/>
      <c r="C10" s="283" t="s">
        <v>62</v>
      </c>
      <c r="D10" s="283"/>
      <c r="E10" s="283"/>
      <c r="F10" s="283"/>
      <c r="G10" s="283"/>
      <c r="H10" s="283"/>
      <c r="I10" s="283"/>
      <c r="J10" s="283"/>
      <c r="K10" s="283"/>
      <c r="L10" s="283"/>
    </row>
    <row r="11" spans="1:16" ht="37.5" x14ac:dyDescent="0.25">
      <c r="A11" s="16"/>
      <c r="B11" s="17"/>
      <c r="C11" s="256" t="s">
        <v>63</v>
      </c>
      <c r="D11" s="257" t="s">
        <v>64</v>
      </c>
      <c r="E11" s="257" t="s">
        <v>65</v>
      </c>
      <c r="F11" s="257" t="s">
        <v>66</v>
      </c>
      <c r="G11" s="258" t="s">
        <v>67</v>
      </c>
      <c r="H11" s="258" t="s">
        <v>68</v>
      </c>
      <c r="I11" s="259" t="s">
        <v>69</v>
      </c>
      <c r="J11" s="260" t="s">
        <v>70</v>
      </c>
      <c r="K11" s="260" t="s">
        <v>71</v>
      </c>
      <c r="L11" s="260" t="s">
        <v>888</v>
      </c>
    </row>
    <row r="12" spans="1:16" x14ac:dyDescent="0.25">
      <c r="A12" s="17"/>
      <c r="B12" s="17"/>
      <c r="C12" s="44" t="s">
        <v>72</v>
      </c>
      <c r="D12" s="44" t="s">
        <v>73</v>
      </c>
      <c r="E12" s="44" t="s">
        <v>74</v>
      </c>
      <c r="F12" s="44" t="s">
        <v>75</v>
      </c>
      <c r="G12" s="45">
        <v>2022</v>
      </c>
      <c r="H12" s="45" t="s">
        <v>76</v>
      </c>
      <c r="I12" s="46">
        <v>43</v>
      </c>
      <c r="J12" s="47">
        <v>9.65</v>
      </c>
      <c r="K12" s="48" t="str">
        <f>IF( AND(C12="Italien",G12=2022), "ok", "" )</f>
        <v/>
      </c>
      <c r="L12" s="154">
        <f>J12*I12</f>
        <v>414.95</v>
      </c>
      <c r="M12" s="311" t="str">
        <f t="shared" ref="M12" ca="1" si="1">_xlfn.FORMULATEXT(L12)</f>
        <v>=J12*I12</v>
      </c>
    </row>
    <row r="13" spans="1:16" x14ac:dyDescent="0.25">
      <c r="A13" s="17"/>
      <c r="B13" s="17"/>
      <c r="C13" s="44" t="s">
        <v>77</v>
      </c>
      <c r="D13" s="44" t="s">
        <v>78</v>
      </c>
      <c r="E13" s="44" t="s">
        <v>79</v>
      </c>
      <c r="F13" s="44"/>
      <c r="G13" s="45">
        <v>2019</v>
      </c>
      <c r="H13" s="45" t="s">
        <v>76</v>
      </c>
      <c r="I13" s="46">
        <v>1</v>
      </c>
      <c r="J13" s="47">
        <v>9.6999999999999993</v>
      </c>
      <c r="K13" s="48" t="str">
        <f t="shared" ref="K13:K76" si="2">IF( AND(C13="Italien",G13=2022), "ok", "" )</f>
        <v/>
      </c>
      <c r="L13" s="154">
        <f t="shared" ref="L13:L76" si="3">J13*I13</f>
        <v>9.6999999999999993</v>
      </c>
    </row>
    <row r="14" spans="1:16" x14ac:dyDescent="0.25">
      <c r="A14" s="17"/>
      <c r="B14" s="17"/>
      <c r="C14" s="44" t="s">
        <v>72</v>
      </c>
      <c r="D14" s="44" t="s">
        <v>80</v>
      </c>
      <c r="E14" s="44" t="s">
        <v>79</v>
      </c>
      <c r="F14" s="44" t="s">
        <v>81</v>
      </c>
      <c r="G14" s="45">
        <v>2018</v>
      </c>
      <c r="H14" s="45" t="s">
        <v>76</v>
      </c>
      <c r="I14" s="46">
        <v>14</v>
      </c>
      <c r="J14" s="47">
        <v>13.25</v>
      </c>
      <c r="K14" s="48" t="str">
        <f t="shared" si="2"/>
        <v/>
      </c>
      <c r="L14" s="154">
        <f t="shared" si="3"/>
        <v>185.5</v>
      </c>
    </row>
    <row r="15" spans="1:16" x14ac:dyDescent="0.25">
      <c r="A15" s="17"/>
      <c r="B15" s="17"/>
      <c r="C15" s="44" t="s">
        <v>77</v>
      </c>
      <c r="D15" s="44" t="s">
        <v>82</v>
      </c>
      <c r="E15" s="44" t="s">
        <v>79</v>
      </c>
      <c r="F15" s="44" t="s">
        <v>83</v>
      </c>
      <c r="G15" s="45">
        <v>2016</v>
      </c>
      <c r="H15" s="45" t="s">
        <v>84</v>
      </c>
      <c r="I15" s="46">
        <v>17</v>
      </c>
      <c r="J15" s="47">
        <v>13.85</v>
      </c>
      <c r="K15" s="48" t="str">
        <f t="shared" si="2"/>
        <v/>
      </c>
      <c r="L15" s="154">
        <f t="shared" si="3"/>
        <v>235.45</v>
      </c>
    </row>
    <row r="16" spans="1:16" x14ac:dyDescent="0.25">
      <c r="A16" s="17"/>
      <c r="B16" s="17"/>
      <c r="C16" s="44" t="s">
        <v>72</v>
      </c>
      <c r="D16" s="44" t="s">
        <v>85</v>
      </c>
      <c r="E16" s="44" t="s">
        <v>86</v>
      </c>
      <c r="F16" s="44" t="s">
        <v>87</v>
      </c>
      <c r="G16" s="45">
        <v>2016</v>
      </c>
      <c r="H16" s="45" t="s">
        <v>84</v>
      </c>
      <c r="I16" s="46">
        <v>40</v>
      </c>
      <c r="J16" s="49">
        <v>14</v>
      </c>
      <c r="K16" s="48" t="str">
        <f t="shared" si="2"/>
        <v/>
      </c>
      <c r="L16" s="154">
        <f t="shared" si="3"/>
        <v>560</v>
      </c>
    </row>
    <row r="17" spans="1:12" x14ac:dyDescent="0.25">
      <c r="A17" s="17"/>
      <c r="B17" s="17"/>
      <c r="C17" s="44" t="s">
        <v>77</v>
      </c>
      <c r="D17" s="44" t="s">
        <v>88</v>
      </c>
      <c r="E17" s="44" t="s">
        <v>79</v>
      </c>
      <c r="F17" s="44" t="s">
        <v>89</v>
      </c>
      <c r="G17" s="45">
        <v>2022</v>
      </c>
      <c r="H17" s="45" t="s">
        <v>76</v>
      </c>
      <c r="I17" s="46">
        <v>10</v>
      </c>
      <c r="J17" s="47">
        <v>14.1</v>
      </c>
      <c r="K17" s="48" t="str">
        <f t="shared" si="2"/>
        <v>ok</v>
      </c>
      <c r="L17" s="154">
        <f t="shared" si="3"/>
        <v>141</v>
      </c>
    </row>
    <row r="18" spans="1:12" x14ac:dyDescent="0.25">
      <c r="A18" s="35"/>
      <c r="B18" s="17"/>
      <c r="C18" s="44" t="s">
        <v>77</v>
      </c>
      <c r="D18" s="44" t="s">
        <v>88</v>
      </c>
      <c r="E18" s="44" t="s">
        <v>90</v>
      </c>
      <c r="F18" s="44" t="s">
        <v>91</v>
      </c>
      <c r="G18" s="45">
        <v>2023</v>
      </c>
      <c r="H18" s="45" t="s">
        <v>84</v>
      </c>
      <c r="I18" s="46">
        <v>22</v>
      </c>
      <c r="J18" s="47">
        <v>14.1</v>
      </c>
      <c r="K18" s="48" t="str">
        <f t="shared" si="2"/>
        <v/>
      </c>
      <c r="L18" s="154">
        <f t="shared" si="3"/>
        <v>310.2</v>
      </c>
    </row>
    <row r="19" spans="1:12" x14ac:dyDescent="0.25">
      <c r="A19" s="35"/>
      <c r="B19" s="17"/>
      <c r="C19" s="44" t="s">
        <v>77</v>
      </c>
      <c r="D19" s="44" t="s">
        <v>73</v>
      </c>
      <c r="E19" s="44" t="s">
        <v>74</v>
      </c>
      <c r="F19" s="44"/>
      <c r="G19" s="45">
        <v>2016</v>
      </c>
      <c r="H19" s="45" t="s">
        <v>84</v>
      </c>
      <c r="I19" s="46">
        <v>8</v>
      </c>
      <c r="J19" s="47">
        <v>14.1</v>
      </c>
      <c r="K19" s="48" t="str">
        <f t="shared" si="2"/>
        <v/>
      </c>
      <c r="L19" s="154">
        <f t="shared" si="3"/>
        <v>112.8</v>
      </c>
    </row>
    <row r="20" spans="1:12" x14ac:dyDescent="0.25">
      <c r="A20" s="35"/>
      <c r="B20" s="17"/>
      <c r="C20" s="44" t="s">
        <v>77</v>
      </c>
      <c r="D20" s="44" t="s">
        <v>92</v>
      </c>
      <c r="E20" s="44" t="s">
        <v>93</v>
      </c>
      <c r="F20" s="44" t="s">
        <v>93</v>
      </c>
      <c r="G20" s="45">
        <v>2023</v>
      </c>
      <c r="H20" s="45" t="s">
        <v>94</v>
      </c>
      <c r="I20" s="46">
        <v>9</v>
      </c>
      <c r="J20" s="49">
        <v>14.5</v>
      </c>
      <c r="K20" s="48" t="str">
        <f t="shared" si="2"/>
        <v/>
      </c>
      <c r="L20" s="154">
        <f t="shared" si="3"/>
        <v>130.5</v>
      </c>
    </row>
    <row r="21" spans="1:12" x14ac:dyDescent="0.25">
      <c r="A21" s="35"/>
      <c r="B21" s="17"/>
      <c r="C21" s="44" t="s">
        <v>77</v>
      </c>
      <c r="D21" s="44" t="s">
        <v>95</v>
      </c>
      <c r="E21" s="44" t="s">
        <v>79</v>
      </c>
      <c r="F21" s="44" t="s">
        <v>96</v>
      </c>
      <c r="G21" s="45">
        <v>2018</v>
      </c>
      <c r="H21" s="45" t="s">
        <v>84</v>
      </c>
      <c r="I21" s="46">
        <v>50</v>
      </c>
      <c r="J21" s="47">
        <v>14.85</v>
      </c>
      <c r="K21" s="48" t="str">
        <f t="shared" si="2"/>
        <v/>
      </c>
      <c r="L21" s="154">
        <f t="shared" si="3"/>
        <v>742.5</v>
      </c>
    </row>
    <row r="22" spans="1:12" x14ac:dyDescent="0.25">
      <c r="A22" s="35"/>
      <c r="B22" s="17"/>
      <c r="C22" s="44" t="s">
        <v>72</v>
      </c>
      <c r="D22" s="44" t="s">
        <v>95</v>
      </c>
      <c r="E22" s="44" t="s">
        <v>79</v>
      </c>
      <c r="F22" s="44" t="s">
        <v>97</v>
      </c>
      <c r="G22" s="45">
        <v>2017</v>
      </c>
      <c r="H22" s="45" t="s">
        <v>76</v>
      </c>
      <c r="I22" s="46">
        <v>12</v>
      </c>
      <c r="J22" s="47">
        <v>14.85</v>
      </c>
      <c r="K22" s="48" t="str">
        <f t="shared" si="2"/>
        <v/>
      </c>
      <c r="L22" s="154">
        <f t="shared" si="3"/>
        <v>178.2</v>
      </c>
    </row>
    <row r="23" spans="1:12" x14ac:dyDescent="0.25">
      <c r="A23" s="35"/>
      <c r="B23" s="17"/>
      <c r="C23" s="44" t="s">
        <v>72</v>
      </c>
      <c r="D23" s="44" t="s">
        <v>95</v>
      </c>
      <c r="E23" s="44" t="s">
        <v>79</v>
      </c>
      <c r="F23" s="44" t="s">
        <v>98</v>
      </c>
      <c r="G23" s="45">
        <v>2024</v>
      </c>
      <c r="H23" s="45" t="s">
        <v>99</v>
      </c>
      <c r="I23" s="46">
        <v>28</v>
      </c>
      <c r="J23" s="47">
        <v>14.85</v>
      </c>
      <c r="K23" s="48" t="str">
        <f t="shared" si="2"/>
        <v/>
      </c>
      <c r="L23" s="154">
        <f t="shared" si="3"/>
        <v>415.8</v>
      </c>
    </row>
    <row r="24" spans="1:12" x14ac:dyDescent="0.25">
      <c r="A24" s="35"/>
      <c r="B24" s="17"/>
      <c r="C24" s="44" t="s">
        <v>72</v>
      </c>
      <c r="D24" s="44" t="s">
        <v>82</v>
      </c>
      <c r="E24" s="44" t="s">
        <v>79</v>
      </c>
      <c r="F24" s="44" t="s">
        <v>100</v>
      </c>
      <c r="G24" s="45">
        <v>2024</v>
      </c>
      <c r="H24" s="45" t="s">
        <v>76</v>
      </c>
      <c r="I24" s="46">
        <v>22</v>
      </c>
      <c r="J24" s="47">
        <v>15.25</v>
      </c>
      <c r="K24" s="48" t="str">
        <f t="shared" si="2"/>
        <v/>
      </c>
      <c r="L24" s="154">
        <f t="shared" si="3"/>
        <v>335.5</v>
      </c>
    </row>
    <row r="25" spans="1:12" x14ac:dyDescent="0.25">
      <c r="A25" s="35"/>
      <c r="B25" s="17"/>
      <c r="C25" s="44" t="s">
        <v>77</v>
      </c>
      <c r="D25" s="44" t="s">
        <v>85</v>
      </c>
      <c r="E25" s="44" t="s">
        <v>101</v>
      </c>
      <c r="F25" s="44" t="s">
        <v>101</v>
      </c>
      <c r="G25" s="45">
        <v>2022</v>
      </c>
      <c r="H25" s="45" t="s">
        <v>76</v>
      </c>
      <c r="I25" s="46">
        <v>43</v>
      </c>
      <c r="J25" s="49">
        <v>16</v>
      </c>
      <c r="K25" s="48" t="str">
        <f t="shared" si="2"/>
        <v>ok</v>
      </c>
      <c r="L25" s="154">
        <f t="shared" si="3"/>
        <v>688</v>
      </c>
    </row>
    <row r="26" spans="1:12" x14ac:dyDescent="0.25">
      <c r="A26" s="35"/>
      <c r="B26" s="17"/>
      <c r="C26" s="44" t="s">
        <v>72</v>
      </c>
      <c r="D26" s="44" t="s">
        <v>102</v>
      </c>
      <c r="E26" s="44" t="s">
        <v>79</v>
      </c>
      <c r="F26" s="44"/>
      <c r="G26" s="45">
        <v>2019</v>
      </c>
      <c r="H26" s="45" t="s">
        <v>76</v>
      </c>
      <c r="I26" s="46">
        <v>24</v>
      </c>
      <c r="J26" s="47">
        <v>16.399999999999999</v>
      </c>
      <c r="K26" s="48" t="str">
        <f t="shared" si="2"/>
        <v/>
      </c>
      <c r="L26" s="154">
        <f t="shared" si="3"/>
        <v>393.59999999999997</v>
      </c>
    </row>
    <row r="27" spans="1:12" x14ac:dyDescent="0.25">
      <c r="A27" s="35"/>
      <c r="B27" s="17"/>
      <c r="C27" s="44" t="s">
        <v>77</v>
      </c>
      <c r="D27" s="44" t="s">
        <v>103</v>
      </c>
      <c r="E27" s="44" t="s">
        <v>104</v>
      </c>
      <c r="F27" s="44" t="s">
        <v>105</v>
      </c>
      <c r="G27" s="45">
        <v>2018</v>
      </c>
      <c r="H27" s="45" t="s">
        <v>84</v>
      </c>
      <c r="I27" s="46">
        <v>2</v>
      </c>
      <c r="J27" s="47">
        <v>16.55</v>
      </c>
      <c r="K27" s="48" t="str">
        <f t="shared" si="2"/>
        <v/>
      </c>
      <c r="L27" s="154">
        <f t="shared" si="3"/>
        <v>33.1</v>
      </c>
    </row>
    <row r="28" spans="1:12" x14ac:dyDescent="0.25">
      <c r="A28" s="35"/>
      <c r="B28" s="17"/>
      <c r="C28" s="44" t="s">
        <v>106</v>
      </c>
      <c r="D28" s="44" t="s">
        <v>82</v>
      </c>
      <c r="E28" s="44" t="s">
        <v>79</v>
      </c>
      <c r="F28" s="44" t="s">
        <v>100</v>
      </c>
      <c r="G28" s="45">
        <v>2016</v>
      </c>
      <c r="H28" s="45" t="s">
        <v>84</v>
      </c>
      <c r="I28" s="46">
        <v>31</v>
      </c>
      <c r="J28" s="47">
        <v>18</v>
      </c>
      <c r="K28" s="48" t="str">
        <f t="shared" si="2"/>
        <v/>
      </c>
      <c r="L28" s="154">
        <f t="shared" si="3"/>
        <v>558</v>
      </c>
    </row>
    <row r="29" spans="1:12" x14ac:dyDescent="0.25">
      <c r="A29" s="35"/>
      <c r="B29" s="17"/>
      <c r="C29" s="44" t="s">
        <v>106</v>
      </c>
      <c r="D29" s="44" t="s">
        <v>107</v>
      </c>
      <c r="E29" s="44" t="s">
        <v>74</v>
      </c>
      <c r="F29" s="44" t="s">
        <v>108</v>
      </c>
      <c r="G29" s="45">
        <v>2016</v>
      </c>
      <c r="H29" s="45" t="s">
        <v>76</v>
      </c>
      <c r="I29" s="46">
        <v>24</v>
      </c>
      <c r="J29" s="47">
        <v>18.399999999999999</v>
      </c>
      <c r="K29" s="48" t="str">
        <f t="shared" si="2"/>
        <v/>
      </c>
      <c r="L29" s="154">
        <f t="shared" si="3"/>
        <v>441.59999999999997</v>
      </c>
    </row>
    <row r="30" spans="1:12" x14ac:dyDescent="0.25">
      <c r="A30" s="35"/>
      <c r="B30" s="17"/>
      <c r="C30" s="44" t="s">
        <v>77</v>
      </c>
      <c r="D30" s="44" t="s">
        <v>109</v>
      </c>
      <c r="E30" s="44" t="s">
        <v>93</v>
      </c>
      <c r="F30" s="44" t="s">
        <v>110</v>
      </c>
      <c r="G30" s="45">
        <v>2022</v>
      </c>
      <c r="H30" s="45" t="s">
        <v>84</v>
      </c>
      <c r="I30" s="46">
        <v>47</v>
      </c>
      <c r="J30" s="49">
        <v>19</v>
      </c>
      <c r="K30" s="48" t="str">
        <f t="shared" si="2"/>
        <v>ok</v>
      </c>
      <c r="L30" s="154">
        <f t="shared" si="3"/>
        <v>893</v>
      </c>
    </row>
    <row r="31" spans="1:12" x14ac:dyDescent="0.25">
      <c r="A31" s="35"/>
      <c r="B31" s="17"/>
      <c r="C31" s="44" t="s">
        <v>106</v>
      </c>
      <c r="D31" s="44" t="s">
        <v>111</v>
      </c>
      <c r="E31" s="44" t="s">
        <v>112</v>
      </c>
      <c r="F31" s="44" t="s">
        <v>113</v>
      </c>
      <c r="G31" s="45">
        <v>2023</v>
      </c>
      <c r="H31" s="45" t="s">
        <v>84</v>
      </c>
      <c r="I31" s="46">
        <v>11</v>
      </c>
      <c r="J31" s="49">
        <v>20</v>
      </c>
      <c r="K31" s="48" t="str">
        <f t="shared" si="2"/>
        <v/>
      </c>
      <c r="L31" s="154">
        <f t="shared" si="3"/>
        <v>220</v>
      </c>
    </row>
    <row r="32" spans="1:12" x14ac:dyDescent="0.25">
      <c r="A32" s="35"/>
      <c r="B32" s="17"/>
      <c r="C32" s="44" t="s">
        <v>72</v>
      </c>
      <c r="D32" s="44" t="s">
        <v>107</v>
      </c>
      <c r="E32" s="44" t="s">
        <v>114</v>
      </c>
      <c r="F32" s="44" t="s">
        <v>108</v>
      </c>
      <c r="G32" s="45">
        <v>2022</v>
      </c>
      <c r="H32" s="45" t="s">
        <v>94</v>
      </c>
      <c r="I32" s="46">
        <v>23</v>
      </c>
      <c r="J32" s="47">
        <v>20.2</v>
      </c>
      <c r="K32" s="48" t="str">
        <f t="shared" si="2"/>
        <v/>
      </c>
      <c r="L32" s="154">
        <f t="shared" si="3"/>
        <v>464.59999999999997</v>
      </c>
    </row>
    <row r="33" spans="1:12" x14ac:dyDescent="0.25">
      <c r="A33" s="35"/>
      <c r="B33" s="17"/>
      <c r="C33" s="44" t="s">
        <v>77</v>
      </c>
      <c r="D33" s="44" t="s">
        <v>102</v>
      </c>
      <c r="E33" s="44" t="s">
        <v>79</v>
      </c>
      <c r="F33" s="44" t="s">
        <v>115</v>
      </c>
      <c r="G33" s="45">
        <v>2019</v>
      </c>
      <c r="H33" s="45" t="s">
        <v>84</v>
      </c>
      <c r="I33" s="46">
        <v>24</v>
      </c>
      <c r="J33" s="47">
        <v>22.1</v>
      </c>
      <c r="K33" s="48" t="str">
        <f t="shared" si="2"/>
        <v/>
      </c>
      <c r="L33" s="154">
        <f t="shared" si="3"/>
        <v>530.40000000000009</v>
      </c>
    </row>
    <row r="34" spans="1:12" x14ac:dyDescent="0.25">
      <c r="A34" s="35"/>
      <c r="B34" s="17"/>
      <c r="C34" s="44" t="s">
        <v>72</v>
      </c>
      <c r="D34" s="44" t="s">
        <v>116</v>
      </c>
      <c r="E34" s="44" t="s">
        <v>117</v>
      </c>
      <c r="F34" s="44" t="s">
        <v>118</v>
      </c>
      <c r="G34" s="45">
        <v>2018</v>
      </c>
      <c r="H34" s="45" t="s">
        <v>76</v>
      </c>
      <c r="I34" s="46">
        <v>15</v>
      </c>
      <c r="J34" s="49">
        <v>22.5</v>
      </c>
      <c r="K34" s="48" t="str">
        <f t="shared" si="2"/>
        <v/>
      </c>
      <c r="L34" s="154">
        <f t="shared" si="3"/>
        <v>337.5</v>
      </c>
    </row>
    <row r="35" spans="1:12" x14ac:dyDescent="0.25">
      <c r="A35" s="35"/>
      <c r="B35" s="17"/>
      <c r="C35" s="44" t="s">
        <v>77</v>
      </c>
      <c r="D35" s="44" t="s">
        <v>119</v>
      </c>
      <c r="E35" s="44" t="s">
        <v>120</v>
      </c>
      <c r="F35" s="44" t="s">
        <v>120</v>
      </c>
      <c r="G35" s="45">
        <v>2016</v>
      </c>
      <c r="H35" s="45" t="s">
        <v>99</v>
      </c>
      <c r="I35" s="46">
        <v>8</v>
      </c>
      <c r="J35" s="49">
        <v>23</v>
      </c>
      <c r="K35" s="48" t="str">
        <f t="shared" si="2"/>
        <v/>
      </c>
      <c r="L35" s="154">
        <f t="shared" si="3"/>
        <v>184</v>
      </c>
    </row>
    <row r="36" spans="1:12" x14ac:dyDescent="0.25">
      <c r="A36" s="35"/>
      <c r="B36" s="17"/>
      <c r="C36" s="44" t="s">
        <v>72</v>
      </c>
      <c r="D36" s="44" t="s">
        <v>121</v>
      </c>
      <c r="E36" s="44" t="s">
        <v>122</v>
      </c>
      <c r="F36" s="44" t="s">
        <v>122</v>
      </c>
      <c r="G36" s="45">
        <v>2016</v>
      </c>
      <c r="H36" s="45" t="s">
        <v>84</v>
      </c>
      <c r="I36" s="46">
        <v>15</v>
      </c>
      <c r="J36" s="49">
        <v>24</v>
      </c>
      <c r="K36" s="48" t="str">
        <f t="shared" si="2"/>
        <v/>
      </c>
      <c r="L36" s="154">
        <f t="shared" si="3"/>
        <v>360</v>
      </c>
    </row>
    <row r="37" spans="1:12" x14ac:dyDescent="0.25">
      <c r="A37" s="35"/>
      <c r="B37" s="17"/>
      <c r="C37" s="44" t="s">
        <v>77</v>
      </c>
      <c r="D37" s="44" t="s">
        <v>111</v>
      </c>
      <c r="E37" s="44" t="s">
        <v>112</v>
      </c>
      <c r="F37" s="44"/>
      <c r="G37" s="45">
        <v>2022</v>
      </c>
      <c r="H37" s="45" t="s">
        <v>84</v>
      </c>
      <c r="I37" s="46">
        <v>27</v>
      </c>
      <c r="J37" s="49">
        <v>24</v>
      </c>
      <c r="K37" s="48" t="str">
        <f t="shared" si="2"/>
        <v>ok</v>
      </c>
      <c r="L37" s="154">
        <f t="shared" si="3"/>
        <v>648</v>
      </c>
    </row>
    <row r="38" spans="1:12" x14ac:dyDescent="0.25">
      <c r="A38" s="35"/>
      <c r="B38" s="17"/>
      <c r="C38" s="44" t="s">
        <v>77</v>
      </c>
      <c r="D38" s="44" t="s">
        <v>123</v>
      </c>
      <c r="E38" s="44" t="s">
        <v>124</v>
      </c>
      <c r="F38" s="44" t="s">
        <v>125</v>
      </c>
      <c r="G38" s="45">
        <v>2023</v>
      </c>
      <c r="H38" s="45" t="s">
        <v>84</v>
      </c>
      <c r="I38" s="46">
        <v>19</v>
      </c>
      <c r="J38" s="49">
        <v>24</v>
      </c>
      <c r="K38" s="48" t="str">
        <f t="shared" si="2"/>
        <v/>
      </c>
      <c r="L38" s="154">
        <f t="shared" si="3"/>
        <v>456</v>
      </c>
    </row>
    <row r="39" spans="1:12" x14ac:dyDescent="0.25">
      <c r="A39" s="35"/>
      <c r="B39" s="17"/>
      <c r="C39" s="44" t="s">
        <v>77</v>
      </c>
      <c r="D39" s="44" t="s">
        <v>102</v>
      </c>
      <c r="E39" s="44" t="s">
        <v>79</v>
      </c>
      <c r="F39" s="44" t="s">
        <v>126</v>
      </c>
      <c r="G39" s="45">
        <v>2016</v>
      </c>
      <c r="H39" s="45" t="s">
        <v>76</v>
      </c>
      <c r="I39" s="46">
        <v>6</v>
      </c>
      <c r="J39" s="47">
        <v>25.75</v>
      </c>
      <c r="K39" s="48" t="str">
        <f t="shared" si="2"/>
        <v/>
      </c>
      <c r="L39" s="154">
        <f t="shared" si="3"/>
        <v>154.5</v>
      </c>
    </row>
    <row r="40" spans="1:12" x14ac:dyDescent="0.25">
      <c r="A40" s="35"/>
      <c r="B40" s="17"/>
      <c r="C40" s="44" t="s">
        <v>77</v>
      </c>
      <c r="D40" s="44" t="s">
        <v>127</v>
      </c>
      <c r="E40" s="44" t="s">
        <v>128</v>
      </c>
      <c r="F40" s="44" t="s">
        <v>129</v>
      </c>
      <c r="G40" s="45">
        <v>2023</v>
      </c>
      <c r="H40" s="45" t="s">
        <v>84</v>
      </c>
      <c r="I40" s="46">
        <v>43</v>
      </c>
      <c r="J40" s="49">
        <v>26</v>
      </c>
      <c r="K40" s="48" t="str">
        <f t="shared" si="2"/>
        <v/>
      </c>
      <c r="L40" s="154">
        <f t="shared" si="3"/>
        <v>1118</v>
      </c>
    </row>
    <row r="41" spans="1:12" x14ac:dyDescent="0.25">
      <c r="A41" s="35"/>
      <c r="B41" s="17"/>
      <c r="C41" s="44" t="s">
        <v>77</v>
      </c>
      <c r="D41" s="44" t="s">
        <v>82</v>
      </c>
      <c r="E41" s="44" t="s">
        <v>79</v>
      </c>
      <c r="F41" s="44" t="s">
        <v>83</v>
      </c>
      <c r="G41" s="45">
        <v>2018</v>
      </c>
      <c r="H41" s="45" t="s">
        <v>76</v>
      </c>
      <c r="I41" s="46">
        <v>1</v>
      </c>
      <c r="J41" s="47">
        <v>27.75</v>
      </c>
      <c r="K41" s="48" t="str">
        <f t="shared" si="2"/>
        <v/>
      </c>
      <c r="L41" s="154">
        <f t="shared" si="3"/>
        <v>27.75</v>
      </c>
    </row>
    <row r="42" spans="1:12" x14ac:dyDescent="0.25">
      <c r="A42" s="35"/>
      <c r="B42" s="17"/>
      <c r="C42" s="44" t="s">
        <v>72</v>
      </c>
      <c r="D42" s="44" t="s">
        <v>130</v>
      </c>
      <c r="E42" s="44" t="s">
        <v>79</v>
      </c>
      <c r="F42" s="44" t="s">
        <v>131</v>
      </c>
      <c r="G42" s="45">
        <v>2017</v>
      </c>
      <c r="H42" s="45" t="s">
        <v>84</v>
      </c>
      <c r="I42" s="46">
        <v>14</v>
      </c>
      <c r="J42" s="47">
        <v>29.7</v>
      </c>
      <c r="K42" s="48" t="str">
        <f t="shared" si="2"/>
        <v/>
      </c>
      <c r="L42" s="154">
        <f t="shared" si="3"/>
        <v>415.8</v>
      </c>
    </row>
    <row r="43" spans="1:12" x14ac:dyDescent="0.25">
      <c r="A43" s="35"/>
      <c r="B43" s="17"/>
      <c r="C43" s="44" t="s">
        <v>72</v>
      </c>
      <c r="D43" s="44" t="s">
        <v>130</v>
      </c>
      <c r="E43" s="44" t="s">
        <v>132</v>
      </c>
      <c r="F43" s="44" t="s">
        <v>133</v>
      </c>
      <c r="G43" s="45">
        <v>2024</v>
      </c>
      <c r="H43" s="45" t="s">
        <v>99</v>
      </c>
      <c r="I43" s="46">
        <v>17</v>
      </c>
      <c r="J43" s="47">
        <v>29.7</v>
      </c>
      <c r="K43" s="48" t="str">
        <f t="shared" si="2"/>
        <v/>
      </c>
      <c r="L43" s="154">
        <f t="shared" si="3"/>
        <v>504.9</v>
      </c>
    </row>
    <row r="44" spans="1:12" x14ac:dyDescent="0.25">
      <c r="A44" s="35"/>
      <c r="B44" s="17"/>
      <c r="C44" s="44" t="s">
        <v>72</v>
      </c>
      <c r="D44" s="44" t="s">
        <v>130</v>
      </c>
      <c r="E44" s="44" t="s">
        <v>79</v>
      </c>
      <c r="F44" s="44" t="s">
        <v>126</v>
      </c>
      <c r="G44" s="45">
        <v>2024</v>
      </c>
      <c r="H44" s="45" t="s">
        <v>84</v>
      </c>
      <c r="I44" s="46">
        <v>40</v>
      </c>
      <c r="J44" s="47">
        <v>29.7</v>
      </c>
      <c r="K44" s="48" t="str">
        <f t="shared" si="2"/>
        <v/>
      </c>
      <c r="L44" s="154">
        <f t="shared" si="3"/>
        <v>1188</v>
      </c>
    </row>
    <row r="45" spans="1:12" x14ac:dyDescent="0.25">
      <c r="A45" s="17"/>
      <c r="B45" s="17"/>
      <c r="C45" s="44" t="s">
        <v>77</v>
      </c>
      <c r="D45" s="44" t="s">
        <v>92</v>
      </c>
      <c r="E45" s="44" t="s">
        <v>93</v>
      </c>
      <c r="F45" s="44"/>
      <c r="G45" s="45">
        <v>2022</v>
      </c>
      <c r="H45" s="45" t="s">
        <v>84</v>
      </c>
      <c r="I45" s="46">
        <v>10</v>
      </c>
      <c r="J45" s="49">
        <v>32</v>
      </c>
      <c r="K45" s="48" t="str">
        <f t="shared" si="2"/>
        <v>ok</v>
      </c>
      <c r="L45" s="154">
        <f t="shared" si="3"/>
        <v>320</v>
      </c>
    </row>
    <row r="46" spans="1:12" x14ac:dyDescent="0.25">
      <c r="A46" s="17"/>
      <c r="B46" s="17"/>
      <c r="C46" s="44" t="s">
        <v>77</v>
      </c>
      <c r="D46" s="44" t="s">
        <v>123</v>
      </c>
      <c r="E46" s="44" t="s">
        <v>134</v>
      </c>
      <c r="F46" s="44" t="s">
        <v>135</v>
      </c>
      <c r="G46" s="45">
        <v>2023</v>
      </c>
      <c r="H46" s="45" t="s">
        <v>84</v>
      </c>
      <c r="I46" s="46">
        <v>22</v>
      </c>
      <c r="J46" s="49">
        <v>32</v>
      </c>
      <c r="K46" s="48" t="str">
        <f t="shared" si="2"/>
        <v/>
      </c>
      <c r="L46" s="154">
        <f t="shared" si="3"/>
        <v>704</v>
      </c>
    </row>
    <row r="47" spans="1:12" x14ac:dyDescent="0.25">
      <c r="A47" s="17"/>
      <c r="B47" s="17"/>
      <c r="C47" s="44" t="s">
        <v>77</v>
      </c>
      <c r="D47" s="44" t="s">
        <v>130</v>
      </c>
      <c r="E47" s="44" t="s">
        <v>136</v>
      </c>
      <c r="F47" s="44" t="s">
        <v>137</v>
      </c>
      <c r="G47" s="45">
        <v>2018</v>
      </c>
      <c r="H47" s="45" t="s">
        <v>84</v>
      </c>
      <c r="I47" s="46">
        <v>8</v>
      </c>
      <c r="J47" s="49">
        <v>32.5</v>
      </c>
      <c r="K47" s="48" t="str">
        <f t="shared" si="2"/>
        <v/>
      </c>
      <c r="L47" s="154">
        <f t="shared" si="3"/>
        <v>260</v>
      </c>
    </row>
    <row r="48" spans="1:12" x14ac:dyDescent="0.25">
      <c r="A48" s="17"/>
      <c r="B48" s="17"/>
      <c r="C48" s="44" t="s">
        <v>77</v>
      </c>
      <c r="D48" s="44" t="s">
        <v>82</v>
      </c>
      <c r="E48" s="44" t="s">
        <v>79</v>
      </c>
      <c r="F48" s="44" t="s">
        <v>138</v>
      </c>
      <c r="G48" s="45">
        <v>2017</v>
      </c>
      <c r="H48" s="45" t="s">
        <v>84</v>
      </c>
      <c r="I48" s="46">
        <v>9</v>
      </c>
      <c r="J48" s="47">
        <v>34.65</v>
      </c>
      <c r="K48" s="48" t="str">
        <f t="shared" si="2"/>
        <v/>
      </c>
      <c r="L48" s="154">
        <f t="shared" si="3"/>
        <v>311.84999999999997</v>
      </c>
    </row>
    <row r="49" spans="1:12" x14ac:dyDescent="0.25">
      <c r="A49" s="17"/>
      <c r="B49" s="17"/>
      <c r="C49" s="44" t="s">
        <v>72</v>
      </c>
      <c r="D49" s="44" t="s">
        <v>139</v>
      </c>
      <c r="E49" s="44" t="s">
        <v>86</v>
      </c>
      <c r="F49" s="44" t="s">
        <v>87</v>
      </c>
      <c r="G49" s="45">
        <v>2024</v>
      </c>
      <c r="H49" s="45" t="s">
        <v>84</v>
      </c>
      <c r="I49" s="46">
        <v>50</v>
      </c>
      <c r="J49" s="49">
        <v>36</v>
      </c>
      <c r="K49" s="48" t="str">
        <f t="shared" si="2"/>
        <v/>
      </c>
      <c r="L49" s="154">
        <f t="shared" si="3"/>
        <v>1800</v>
      </c>
    </row>
    <row r="50" spans="1:12" x14ac:dyDescent="0.25">
      <c r="A50" s="17"/>
      <c r="B50" s="17"/>
      <c r="C50" s="44" t="s">
        <v>77</v>
      </c>
      <c r="D50" s="44" t="s">
        <v>130</v>
      </c>
      <c r="E50" s="44" t="s">
        <v>140</v>
      </c>
      <c r="F50" s="44" t="s">
        <v>141</v>
      </c>
      <c r="G50" s="45">
        <v>2024</v>
      </c>
      <c r="H50" s="45" t="s">
        <v>99</v>
      </c>
      <c r="I50" s="46">
        <v>12</v>
      </c>
      <c r="J50" s="49">
        <v>36</v>
      </c>
      <c r="K50" s="48" t="str">
        <f t="shared" si="2"/>
        <v/>
      </c>
      <c r="L50" s="154">
        <f t="shared" si="3"/>
        <v>432</v>
      </c>
    </row>
    <row r="51" spans="1:12" x14ac:dyDescent="0.25">
      <c r="A51" s="17"/>
      <c r="B51" s="17"/>
      <c r="C51" s="44" t="s">
        <v>106</v>
      </c>
      <c r="D51" s="44" t="s">
        <v>142</v>
      </c>
      <c r="E51" s="44" t="s">
        <v>101</v>
      </c>
      <c r="F51" s="44" t="s">
        <v>93</v>
      </c>
      <c r="G51" s="45">
        <v>2022</v>
      </c>
      <c r="H51" s="45" t="s">
        <v>84</v>
      </c>
      <c r="I51" s="46">
        <v>28</v>
      </c>
      <c r="J51" s="49">
        <v>37</v>
      </c>
      <c r="K51" s="48" t="str">
        <f t="shared" si="2"/>
        <v/>
      </c>
      <c r="L51" s="154">
        <f t="shared" si="3"/>
        <v>1036</v>
      </c>
    </row>
    <row r="52" spans="1:12" x14ac:dyDescent="0.25">
      <c r="A52" s="17"/>
      <c r="B52" s="17"/>
      <c r="C52" s="44" t="s">
        <v>106</v>
      </c>
      <c r="D52" s="44" t="s">
        <v>80</v>
      </c>
      <c r="E52" s="44" t="s">
        <v>143</v>
      </c>
      <c r="F52" s="44" t="s">
        <v>144</v>
      </c>
      <c r="G52" s="45">
        <v>2019</v>
      </c>
      <c r="H52" s="45" t="s">
        <v>94</v>
      </c>
      <c r="I52" s="46">
        <v>22</v>
      </c>
      <c r="J52" s="47">
        <v>37.049999999999997</v>
      </c>
      <c r="K52" s="48" t="str">
        <f t="shared" si="2"/>
        <v/>
      </c>
      <c r="L52" s="154">
        <f t="shared" si="3"/>
        <v>815.09999999999991</v>
      </c>
    </row>
    <row r="53" spans="1:12" x14ac:dyDescent="0.25">
      <c r="A53" s="17"/>
      <c r="B53" s="17"/>
      <c r="C53" s="44" t="s">
        <v>77</v>
      </c>
      <c r="D53" s="44" t="s">
        <v>119</v>
      </c>
      <c r="E53" s="44" t="s">
        <v>145</v>
      </c>
      <c r="F53" s="50" t="s">
        <v>145</v>
      </c>
      <c r="G53" s="45">
        <v>2018</v>
      </c>
      <c r="H53" s="45" t="s">
        <v>84</v>
      </c>
      <c r="I53" s="46">
        <v>43</v>
      </c>
      <c r="J53" s="49">
        <v>37.5</v>
      </c>
      <c r="K53" s="48" t="str">
        <f t="shared" si="2"/>
        <v/>
      </c>
      <c r="L53" s="154">
        <f t="shared" si="3"/>
        <v>1612.5</v>
      </c>
    </row>
    <row r="54" spans="1:12" x14ac:dyDescent="0.25">
      <c r="A54" s="17"/>
      <c r="B54" s="17"/>
      <c r="C54" s="44" t="s">
        <v>106</v>
      </c>
      <c r="D54" s="44" t="s">
        <v>146</v>
      </c>
      <c r="E54" s="44" t="s">
        <v>79</v>
      </c>
      <c r="F54" s="50" t="s">
        <v>147</v>
      </c>
      <c r="G54" s="45">
        <v>2016</v>
      </c>
      <c r="H54" s="45" t="s">
        <v>76</v>
      </c>
      <c r="I54" s="46">
        <v>24</v>
      </c>
      <c r="J54" s="47">
        <v>38.5</v>
      </c>
      <c r="K54" s="48" t="str">
        <f t="shared" si="2"/>
        <v/>
      </c>
      <c r="L54" s="154">
        <f t="shared" si="3"/>
        <v>924</v>
      </c>
    </row>
    <row r="55" spans="1:12" x14ac:dyDescent="0.25">
      <c r="A55" s="17"/>
      <c r="B55" s="17"/>
      <c r="C55" s="44" t="s">
        <v>77</v>
      </c>
      <c r="D55" s="44" t="s">
        <v>123</v>
      </c>
      <c r="E55" s="44" t="s">
        <v>134</v>
      </c>
      <c r="F55" s="50" t="s">
        <v>135</v>
      </c>
      <c r="G55" s="45">
        <v>2016</v>
      </c>
      <c r="H55" s="45" t="s">
        <v>84</v>
      </c>
      <c r="I55" s="46">
        <v>2</v>
      </c>
      <c r="J55" s="49">
        <v>39</v>
      </c>
      <c r="K55" s="48" t="str">
        <f t="shared" si="2"/>
        <v/>
      </c>
      <c r="L55" s="154">
        <f t="shared" si="3"/>
        <v>78</v>
      </c>
    </row>
    <row r="56" spans="1:12" x14ac:dyDescent="0.25">
      <c r="A56" s="17"/>
      <c r="B56" s="17"/>
      <c r="C56" s="44" t="s">
        <v>148</v>
      </c>
      <c r="D56" s="44" t="s">
        <v>149</v>
      </c>
      <c r="E56" s="44" t="s">
        <v>150</v>
      </c>
      <c r="F56" s="44" t="s">
        <v>151</v>
      </c>
      <c r="G56" s="45">
        <v>2022</v>
      </c>
      <c r="H56" s="45" t="s">
        <v>84</v>
      </c>
      <c r="I56" s="46">
        <v>31</v>
      </c>
      <c r="J56" s="49">
        <v>39</v>
      </c>
      <c r="K56" s="48" t="str">
        <f t="shared" si="2"/>
        <v/>
      </c>
      <c r="L56" s="154">
        <f t="shared" si="3"/>
        <v>1209</v>
      </c>
    </row>
    <row r="57" spans="1:12" x14ac:dyDescent="0.25">
      <c r="A57" s="17"/>
      <c r="B57" s="17"/>
      <c r="C57" s="44" t="s">
        <v>106</v>
      </c>
      <c r="D57" s="44" t="s">
        <v>80</v>
      </c>
      <c r="E57" s="44" t="s">
        <v>79</v>
      </c>
      <c r="F57" s="44" t="s">
        <v>147</v>
      </c>
      <c r="G57" s="45">
        <v>2023</v>
      </c>
      <c r="H57" s="45" t="s">
        <v>152</v>
      </c>
      <c r="I57" s="46">
        <v>24</v>
      </c>
      <c r="J57" s="47">
        <v>42</v>
      </c>
      <c r="K57" s="48" t="str">
        <f t="shared" si="2"/>
        <v/>
      </c>
      <c r="L57" s="154">
        <f t="shared" si="3"/>
        <v>1008</v>
      </c>
    </row>
    <row r="58" spans="1:12" x14ac:dyDescent="0.25">
      <c r="A58" s="17"/>
      <c r="B58" s="17"/>
      <c r="C58" s="44" t="s">
        <v>77</v>
      </c>
      <c r="D58" s="44" t="s">
        <v>153</v>
      </c>
      <c r="E58" s="44" t="s">
        <v>117</v>
      </c>
      <c r="F58" s="44" t="s">
        <v>118</v>
      </c>
      <c r="G58" s="45">
        <v>2022</v>
      </c>
      <c r="H58" s="45" t="s">
        <v>84</v>
      </c>
      <c r="I58" s="46">
        <v>47</v>
      </c>
      <c r="J58" s="49">
        <v>44</v>
      </c>
      <c r="K58" s="48" t="str">
        <f t="shared" si="2"/>
        <v>ok</v>
      </c>
      <c r="L58" s="154">
        <f t="shared" si="3"/>
        <v>2068</v>
      </c>
    </row>
    <row r="59" spans="1:12" x14ac:dyDescent="0.25">
      <c r="A59" s="17"/>
      <c r="B59" s="17"/>
      <c r="C59" s="44" t="s">
        <v>72</v>
      </c>
      <c r="D59" s="44" t="s">
        <v>130</v>
      </c>
      <c r="E59" s="44" t="s">
        <v>79</v>
      </c>
      <c r="F59" s="44" t="s">
        <v>154</v>
      </c>
      <c r="G59" s="45">
        <v>2019</v>
      </c>
      <c r="H59" s="45" t="s">
        <v>76</v>
      </c>
      <c r="I59" s="46">
        <v>11</v>
      </c>
      <c r="J59" s="47">
        <v>44.55</v>
      </c>
      <c r="K59" s="48" t="str">
        <f t="shared" si="2"/>
        <v/>
      </c>
      <c r="L59" s="154">
        <f t="shared" si="3"/>
        <v>490.04999999999995</v>
      </c>
    </row>
    <row r="60" spans="1:12" x14ac:dyDescent="0.25">
      <c r="A60" s="17"/>
      <c r="B60" s="17"/>
      <c r="C60" s="44" t="s">
        <v>106</v>
      </c>
      <c r="D60" s="44" t="s">
        <v>155</v>
      </c>
      <c r="E60" s="44" t="s">
        <v>101</v>
      </c>
      <c r="F60" s="44" t="s">
        <v>101</v>
      </c>
      <c r="G60" s="45">
        <v>2018</v>
      </c>
      <c r="H60" s="45" t="s">
        <v>84</v>
      </c>
      <c r="I60" s="46">
        <v>23</v>
      </c>
      <c r="J60" s="49">
        <v>45</v>
      </c>
      <c r="K60" s="48" t="str">
        <f t="shared" si="2"/>
        <v/>
      </c>
      <c r="L60" s="154">
        <f t="shared" si="3"/>
        <v>1035</v>
      </c>
    </row>
    <row r="61" spans="1:12" x14ac:dyDescent="0.25">
      <c r="A61" s="17"/>
      <c r="B61" s="17"/>
      <c r="C61" s="44" t="s">
        <v>77</v>
      </c>
      <c r="D61" s="44" t="s">
        <v>156</v>
      </c>
      <c r="E61" s="44" t="s">
        <v>93</v>
      </c>
      <c r="F61" s="44" t="s">
        <v>93</v>
      </c>
      <c r="G61" s="45">
        <v>2016</v>
      </c>
      <c r="H61" s="45" t="s">
        <v>84</v>
      </c>
      <c r="I61" s="46">
        <v>24</v>
      </c>
      <c r="J61" s="49">
        <v>45</v>
      </c>
      <c r="K61" s="48" t="str">
        <f t="shared" si="2"/>
        <v/>
      </c>
      <c r="L61" s="154">
        <f t="shared" si="3"/>
        <v>1080</v>
      </c>
    </row>
    <row r="62" spans="1:12" x14ac:dyDescent="0.25">
      <c r="A62" s="17"/>
      <c r="B62" s="17"/>
      <c r="C62" s="44" t="s">
        <v>77</v>
      </c>
      <c r="D62" s="44" t="s">
        <v>82</v>
      </c>
      <c r="E62" s="44" t="s">
        <v>79</v>
      </c>
      <c r="F62" s="44" t="s">
        <v>100</v>
      </c>
      <c r="G62" s="45">
        <v>2016</v>
      </c>
      <c r="H62" s="45" t="s">
        <v>76</v>
      </c>
      <c r="I62" s="46">
        <v>15</v>
      </c>
      <c r="J62" s="47">
        <v>48.55</v>
      </c>
      <c r="K62" s="48" t="str">
        <f t="shared" si="2"/>
        <v/>
      </c>
      <c r="L62" s="154">
        <f t="shared" si="3"/>
        <v>728.25</v>
      </c>
    </row>
    <row r="63" spans="1:12" x14ac:dyDescent="0.25">
      <c r="A63" s="17"/>
      <c r="B63" s="17"/>
      <c r="C63" s="44" t="s">
        <v>77</v>
      </c>
      <c r="D63" s="44" t="s">
        <v>157</v>
      </c>
      <c r="E63" s="44" t="s">
        <v>128</v>
      </c>
      <c r="F63" s="44" t="s">
        <v>129</v>
      </c>
      <c r="G63" s="45">
        <v>2022</v>
      </c>
      <c r="H63" s="45" t="s">
        <v>84</v>
      </c>
      <c r="I63" s="46">
        <v>8</v>
      </c>
      <c r="J63" s="49">
        <v>49</v>
      </c>
      <c r="K63" s="48" t="str">
        <f t="shared" si="2"/>
        <v>ok</v>
      </c>
      <c r="L63" s="154">
        <f t="shared" si="3"/>
        <v>392</v>
      </c>
    </row>
    <row r="64" spans="1:12" x14ac:dyDescent="0.25">
      <c r="A64" s="17"/>
      <c r="B64" s="17"/>
      <c r="C64" s="44" t="s">
        <v>106</v>
      </c>
      <c r="D64" s="44" t="s">
        <v>146</v>
      </c>
      <c r="E64" s="44" t="s">
        <v>79</v>
      </c>
      <c r="F64" s="44" t="s">
        <v>158</v>
      </c>
      <c r="G64" s="45">
        <v>2023</v>
      </c>
      <c r="H64" s="45" t="s">
        <v>84</v>
      </c>
      <c r="I64" s="46">
        <v>15</v>
      </c>
      <c r="J64" s="47">
        <v>50</v>
      </c>
      <c r="K64" s="48" t="str">
        <f t="shared" si="2"/>
        <v/>
      </c>
      <c r="L64" s="154">
        <f t="shared" si="3"/>
        <v>750</v>
      </c>
    </row>
    <row r="65" spans="1:12" x14ac:dyDescent="0.25">
      <c r="A65" s="17"/>
      <c r="B65" s="17"/>
      <c r="C65" s="44" t="s">
        <v>106</v>
      </c>
      <c r="D65" s="44" t="s">
        <v>146</v>
      </c>
      <c r="E65" s="44" t="s">
        <v>79</v>
      </c>
      <c r="F65" s="44" t="s">
        <v>159</v>
      </c>
      <c r="G65" s="45">
        <v>2016</v>
      </c>
      <c r="H65" s="45" t="s">
        <v>76</v>
      </c>
      <c r="I65" s="46">
        <v>27</v>
      </c>
      <c r="J65" s="47">
        <v>50</v>
      </c>
      <c r="K65" s="48" t="str">
        <f t="shared" si="2"/>
        <v/>
      </c>
      <c r="L65" s="154">
        <f t="shared" si="3"/>
        <v>1350</v>
      </c>
    </row>
    <row r="66" spans="1:12" x14ac:dyDescent="0.25">
      <c r="A66" s="17"/>
      <c r="B66" s="17"/>
      <c r="C66" s="44" t="s">
        <v>106</v>
      </c>
      <c r="D66" s="44" t="s">
        <v>146</v>
      </c>
      <c r="E66" s="44" t="s">
        <v>79</v>
      </c>
      <c r="F66" s="44"/>
      <c r="G66" s="45">
        <v>2023</v>
      </c>
      <c r="H66" s="45" t="s">
        <v>76</v>
      </c>
      <c r="I66" s="46">
        <v>19</v>
      </c>
      <c r="J66" s="47">
        <v>50</v>
      </c>
      <c r="K66" s="48" t="str">
        <f t="shared" si="2"/>
        <v/>
      </c>
      <c r="L66" s="154">
        <f t="shared" si="3"/>
        <v>950</v>
      </c>
    </row>
    <row r="67" spans="1:12" x14ac:dyDescent="0.25">
      <c r="A67" s="17"/>
      <c r="B67" s="17"/>
      <c r="C67" s="44" t="s">
        <v>77</v>
      </c>
      <c r="D67" s="44" t="s">
        <v>111</v>
      </c>
      <c r="E67" s="44" t="s">
        <v>140</v>
      </c>
      <c r="F67" s="44"/>
      <c r="G67" s="45">
        <v>2018</v>
      </c>
      <c r="H67" s="45" t="s">
        <v>76</v>
      </c>
      <c r="I67" s="46">
        <v>6</v>
      </c>
      <c r="J67" s="49">
        <v>52</v>
      </c>
      <c r="K67" s="48" t="str">
        <f t="shared" si="2"/>
        <v/>
      </c>
      <c r="L67" s="154">
        <f t="shared" si="3"/>
        <v>312</v>
      </c>
    </row>
    <row r="68" spans="1:12" x14ac:dyDescent="0.25">
      <c r="A68" s="17"/>
      <c r="B68" s="17"/>
      <c r="C68" s="44" t="s">
        <v>72</v>
      </c>
      <c r="D68" s="44" t="s">
        <v>160</v>
      </c>
      <c r="E68" s="44" t="s">
        <v>86</v>
      </c>
      <c r="F68" s="44"/>
      <c r="G68" s="45">
        <v>2017</v>
      </c>
      <c r="H68" s="45" t="s">
        <v>76</v>
      </c>
      <c r="I68" s="46">
        <v>28</v>
      </c>
      <c r="J68" s="49">
        <v>52</v>
      </c>
      <c r="K68" s="48" t="str">
        <f t="shared" si="2"/>
        <v/>
      </c>
      <c r="L68" s="154">
        <f t="shared" si="3"/>
        <v>1456</v>
      </c>
    </row>
    <row r="69" spans="1:12" x14ac:dyDescent="0.25">
      <c r="A69" s="17"/>
      <c r="B69" s="17"/>
      <c r="C69" s="44" t="s">
        <v>77</v>
      </c>
      <c r="D69" s="44" t="s">
        <v>130</v>
      </c>
      <c r="E69" s="44" t="s">
        <v>140</v>
      </c>
      <c r="F69" s="44"/>
      <c r="G69" s="45">
        <v>2024</v>
      </c>
      <c r="H69" s="45" t="s">
        <v>76</v>
      </c>
      <c r="I69" s="46">
        <v>22</v>
      </c>
      <c r="J69" s="49">
        <v>53</v>
      </c>
      <c r="K69" s="48" t="str">
        <f t="shared" si="2"/>
        <v/>
      </c>
      <c r="L69" s="154">
        <f t="shared" si="3"/>
        <v>1166</v>
      </c>
    </row>
    <row r="70" spans="1:12" x14ac:dyDescent="0.25">
      <c r="A70" s="17"/>
      <c r="B70" s="17"/>
      <c r="C70" s="44" t="s">
        <v>106</v>
      </c>
      <c r="D70" s="44" t="s">
        <v>80</v>
      </c>
      <c r="E70" s="44" t="s">
        <v>161</v>
      </c>
      <c r="F70" s="44" t="s">
        <v>105</v>
      </c>
      <c r="G70" s="45">
        <v>2024</v>
      </c>
      <c r="H70" s="45" t="s">
        <v>84</v>
      </c>
      <c r="I70" s="46">
        <v>43</v>
      </c>
      <c r="J70" s="47">
        <v>53.5</v>
      </c>
      <c r="K70" s="48" t="str">
        <f t="shared" si="2"/>
        <v/>
      </c>
      <c r="L70" s="154">
        <f t="shared" si="3"/>
        <v>2300.5</v>
      </c>
    </row>
    <row r="71" spans="1:12" x14ac:dyDescent="0.25">
      <c r="A71" s="17"/>
      <c r="B71" s="17"/>
      <c r="C71" s="44" t="s">
        <v>72</v>
      </c>
      <c r="D71" s="44" t="s">
        <v>162</v>
      </c>
      <c r="E71" s="44" t="s">
        <v>79</v>
      </c>
      <c r="F71" s="44" t="s">
        <v>163</v>
      </c>
      <c r="G71" s="45">
        <v>2022</v>
      </c>
      <c r="H71" s="45" t="s">
        <v>84</v>
      </c>
      <c r="I71" s="46">
        <v>24</v>
      </c>
      <c r="J71" s="47">
        <v>54.6</v>
      </c>
      <c r="K71" s="48" t="str">
        <f t="shared" si="2"/>
        <v/>
      </c>
      <c r="L71" s="154">
        <f t="shared" si="3"/>
        <v>1310.4000000000001</v>
      </c>
    </row>
    <row r="72" spans="1:12" x14ac:dyDescent="0.25">
      <c r="A72" s="17"/>
      <c r="B72" s="17"/>
      <c r="C72" s="44" t="s">
        <v>148</v>
      </c>
      <c r="D72" s="44" t="s">
        <v>149</v>
      </c>
      <c r="E72" s="44" t="s">
        <v>86</v>
      </c>
      <c r="F72" s="44" t="s">
        <v>87</v>
      </c>
      <c r="G72" s="45">
        <v>2023</v>
      </c>
      <c r="H72" s="45" t="s">
        <v>76</v>
      </c>
      <c r="I72" s="46">
        <v>2</v>
      </c>
      <c r="J72" s="49">
        <v>58</v>
      </c>
      <c r="K72" s="48" t="str">
        <f t="shared" si="2"/>
        <v/>
      </c>
      <c r="L72" s="154">
        <f t="shared" si="3"/>
        <v>116</v>
      </c>
    </row>
    <row r="73" spans="1:12" x14ac:dyDescent="0.25">
      <c r="A73" s="17"/>
      <c r="B73" s="17"/>
      <c r="C73" s="44" t="s">
        <v>72</v>
      </c>
      <c r="D73" s="44" t="s">
        <v>109</v>
      </c>
      <c r="E73" s="44" t="s">
        <v>136</v>
      </c>
      <c r="F73" s="44" t="s">
        <v>137</v>
      </c>
      <c r="G73" s="45">
        <v>2018</v>
      </c>
      <c r="H73" s="45" t="s">
        <v>84</v>
      </c>
      <c r="I73" s="46">
        <v>31</v>
      </c>
      <c r="J73" s="49">
        <v>58</v>
      </c>
      <c r="K73" s="48" t="str">
        <f t="shared" si="2"/>
        <v/>
      </c>
      <c r="L73" s="154">
        <f t="shared" si="3"/>
        <v>1798</v>
      </c>
    </row>
    <row r="74" spans="1:12" x14ac:dyDescent="0.25">
      <c r="A74" s="17"/>
      <c r="B74" s="17"/>
      <c r="C74" s="44" t="s">
        <v>106</v>
      </c>
      <c r="D74" s="44" t="s">
        <v>80</v>
      </c>
      <c r="E74" s="44" t="s">
        <v>79</v>
      </c>
      <c r="F74" s="44" t="s">
        <v>144</v>
      </c>
      <c r="G74" s="45">
        <v>2017</v>
      </c>
      <c r="H74" s="45" t="s">
        <v>84</v>
      </c>
      <c r="I74" s="46">
        <v>24</v>
      </c>
      <c r="J74" s="47">
        <v>61.75</v>
      </c>
      <c r="K74" s="48" t="str">
        <f t="shared" si="2"/>
        <v/>
      </c>
      <c r="L74" s="154">
        <f t="shared" si="3"/>
        <v>1482</v>
      </c>
    </row>
    <row r="75" spans="1:12" x14ac:dyDescent="0.25">
      <c r="A75" s="17"/>
      <c r="B75" s="17"/>
      <c r="C75" s="44" t="s">
        <v>77</v>
      </c>
      <c r="D75" s="44" t="s">
        <v>82</v>
      </c>
      <c r="E75" s="44" t="s">
        <v>79</v>
      </c>
      <c r="F75" s="44" t="s">
        <v>164</v>
      </c>
      <c r="G75" s="45">
        <v>2024</v>
      </c>
      <c r="H75" s="45" t="s">
        <v>94</v>
      </c>
      <c r="I75" s="46">
        <v>47</v>
      </c>
      <c r="J75" s="47">
        <v>66.55</v>
      </c>
      <c r="K75" s="48" t="str">
        <f t="shared" si="2"/>
        <v/>
      </c>
      <c r="L75" s="154">
        <f t="shared" si="3"/>
        <v>3127.85</v>
      </c>
    </row>
    <row r="76" spans="1:12" x14ac:dyDescent="0.25">
      <c r="A76" s="17"/>
      <c r="B76" s="17"/>
      <c r="C76" s="44" t="s">
        <v>72</v>
      </c>
      <c r="D76" s="44" t="s">
        <v>107</v>
      </c>
      <c r="E76" s="44" t="s">
        <v>74</v>
      </c>
      <c r="F76" s="44" t="s">
        <v>108</v>
      </c>
      <c r="G76" s="45">
        <v>2024</v>
      </c>
      <c r="H76" s="45" t="s">
        <v>84</v>
      </c>
      <c r="I76" s="46">
        <v>11</v>
      </c>
      <c r="J76" s="47">
        <v>72.8</v>
      </c>
      <c r="K76" s="48" t="str">
        <f t="shared" si="2"/>
        <v/>
      </c>
      <c r="L76" s="154">
        <f t="shared" si="3"/>
        <v>800.8</v>
      </c>
    </row>
    <row r="77" spans="1:12" x14ac:dyDescent="0.25">
      <c r="A77" s="17"/>
      <c r="B77" s="17"/>
      <c r="C77" s="44" t="s">
        <v>77</v>
      </c>
      <c r="D77" s="44" t="s">
        <v>130</v>
      </c>
      <c r="E77" s="44" t="s">
        <v>165</v>
      </c>
      <c r="F77" s="44" t="s">
        <v>166</v>
      </c>
      <c r="G77" s="45">
        <v>2022</v>
      </c>
      <c r="H77" s="45" t="s">
        <v>76</v>
      </c>
      <c r="I77" s="46">
        <v>23</v>
      </c>
      <c r="J77" s="49">
        <v>75</v>
      </c>
      <c r="K77" s="48" t="str">
        <f t="shared" ref="K77:K84" si="4">IF( AND(C77="Italien",G77=2022), "ok", "" )</f>
        <v>ok</v>
      </c>
      <c r="L77" s="154">
        <f t="shared" ref="L77:L84" si="5">J77*I77</f>
        <v>1725</v>
      </c>
    </row>
    <row r="78" spans="1:12" x14ac:dyDescent="0.25">
      <c r="A78" s="17"/>
      <c r="B78" s="17"/>
      <c r="C78" s="44" t="s">
        <v>72</v>
      </c>
      <c r="D78" s="44" t="s">
        <v>167</v>
      </c>
      <c r="E78" s="44" t="s">
        <v>143</v>
      </c>
      <c r="F78" s="44" t="s">
        <v>93</v>
      </c>
      <c r="G78" s="45">
        <v>2019</v>
      </c>
      <c r="H78" s="45" t="s">
        <v>99</v>
      </c>
      <c r="I78" s="46">
        <v>24</v>
      </c>
      <c r="J78" s="49">
        <v>75</v>
      </c>
      <c r="K78" s="48" t="str">
        <f t="shared" si="4"/>
        <v/>
      </c>
      <c r="L78" s="154">
        <f t="shared" si="5"/>
        <v>1800</v>
      </c>
    </row>
    <row r="79" spans="1:12" x14ac:dyDescent="0.25">
      <c r="A79" s="17"/>
      <c r="B79" s="17"/>
      <c r="C79" s="44" t="s">
        <v>72</v>
      </c>
      <c r="D79" s="44" t="s">
        <v>78</v>
      </c>
      <c r="E79" s="44" t="s">
        <v>79</v>
      </c>
      <c r="F79" s="44" t="s">
        <v>168</v>
      </c>
      <c r="G79" s="45">
        <v>2018</v>
      </c>
      <c r="H79" s="45" t="s">
        <v>99</v>
      </c>
      <c r="I79" s="46">
        <v>15</v>
      </c>
      <c r="J79" s="47">
        <v>78</v>
      </c>
      <c r="K79" s="48" t="str">
        <f t="shared" si="4"/>
        <v/>
      </c>
      <c r="L79" s="154">
        <f t="shared" si="5"/>
        <v>1170</v>
      </c>
    </row>
    <row r="80" spans="1:12" x14ac:dyDescent="0.25">
      <c r="A80" s="17"/>
      <c r="B80" s="17"/>
      <c r="C80" s="44" t="s">
        <v>77</v>
      </c>
      <c r="D80" s="44" t="s">
        <v>95</v>
      </c>
      <c r="E80" s="44" t="s">
        <v>79</v>
      </c>
      <c r="F80" s="44" t="s">
        <v>169</v>
      </c>
      <c r="G80" s="45">
        <v>2016</v>
      </c>
      <c r="H80" s="45" t="s">
        <v>76</v>
      </c>
      <c r="I80" s="46">
        <v>8</v>
      </c>
      <c r="J80" s="47">
        <v>81.7</v>
      </c>
      <c r="K80" s="48" t="str">
        <f t="shared" si="4"/>
        <v/>
      </c>
      <c r="L80" s="154">
        <f t="shared" si="5"/>
        <v>653.6</v>
      </c>
    </row>
    <row r="81" spans="1:12" x14ac:dyDescent="0.25">
      <c r="A81" s="17"/>
      <c r="B81" s="17"/>
      <c r="C81" s="44" t="s">
        <v>148</v>
      </c>
      <c r="D81" s="44" t="s">
        <v>95</v>
      </c>
      <c r="E81" s="44" t="s">
        <v>79</v>
      </c>
      <c r="F81" s="44" t="s">
        <v>170</v>
      </c>
      <c r="G81" s="45">
        <v>2016</v>
      </c>
      <c r="H81" s="45" t="s">
        <v>76</v>
      </c>
      <c r="I81" s="46">
        <v>15</v>
      </c>
      <c r="J81" s="47">
        <v>81.7</v>
      </c>
      <c r="K81" s="48" t="str">
        <f t="shared" si="4"/>
        <v/>
      </c>
      <c r="L81" s="154">
        <f t="shared" si="5"/>
        <v>1225.5</v>
      </c>
    </row>
    <row r="82" spans="1:12" x14ac:dyDescent="0.25">
      <c r="A82" s="17"/>
      <c r="B82" s="17"/>
      <c r="C82" s="44" t="s">
        <v>148</v>
      </c>
      <c r="D82" s="44" t="s">
        <v>95</v>
      </c>
      <c r="E82" s="44" t="s">
        <v>79</v>
      </c>
      <c r="F82" s="44" t="s">
        <v>171</v>
      </c>
      <c r="G82" s="45">
        <v>2022</v>
      </c>
      <c r="H82" s="45" t="s">
        <v>84</v>
      </c>
      <c r="I82" s="46">
        <v>27</v>
      </c>
      <c r="J82" s="47">
        <v>81.7</v>
      </c>
      <c r="K82" s="48" t="str">
        <f t="shared" si="4"/>
        <v/>
      </c>
      <c r="L82" s="154">
        <f t="shared" si="5"/>
        <v>2205.9</v>
      </c>
    </row>
    <row r="83" spans="1:12" x14ac:dyDescent="0.25">
      <c r="A83" s="17"/>
      <c r="B83" s="17"/>
      <c r="C83" s="44" t="s">
        <v>77</v>
      </c>
      <c r="D83" s="44" t="s">
        <v>102</v>
      </c>
      <c r="E83" s="44" t="s">
        <v>79</v>
      </c>
      <c r="F83" s="44" t="s">
        <v>172</v>
      </c>
      <c r="G83" s="45">
        <v>2023</v>
      </c>
      <c r="H83" s="45" t="s">
        <v>76</v>
      </c>
      <c r="I83" s="46">
        <v>19</v>
      </c>
      <c r="J83" s="47">
        <v>91</v>
      </c>
      <c r="K83" s="48" t="str">
        <f t="shared" si="4"/>
        <v/>
      </c>
      <c r="L83" s="154">
        <f t="shared" si="5"/>
        <v>1729</v>
      </c>
    </row>
    <row r="84" spans="1:12" x14ac:dyDescent="0.25">
      <c r="A84" s="17"/>
      <c r="B84" s="17"/>
      <c r="C84" s="44" t="s">
        <v>72</v>
      </c>
      <c r="D84" s="44" t="s">
        <v>139</v>
      </c>
      <c r="E84" s="44" t="s">
        <v>117</v>
      </c>
      <c r="F84" s="44" t="s">
        <v>118</v>
      </c>
      <c r="G84" s="45">
        <v>2022</v>
      </c>
      <c r="H84" s="45" t="s">
        <v>84</v>
      </c>
      <c r="I84" s="46">
        <v>6</v>
      </c>
      <c r="J84" s="49">
        <v>95</v>
      </c>
      <c r="K84" s="48" t="str">
        <f t="shared" si="4"/>
        <v/>
      </c>
      <c r="L84" s="154">
        <f t="shared" si="5"/>
        <v>570</v>
      </c>
    </row>
  </sheetData>
  <mergeCells count="2">
    <mergeCell ref="C7:K7"/>
    <mergeCell ref="C10:L10"/>
  </mergeCell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BE862-87DE-4352-91C1-B194976547F8}">
  <dimension ref="A1:K225"/>
  <sheetViews>
    <sheetView zoomScaleNormal="100" workbookViewId="0"/>
  </sheetViews>
  <sheetFormatPr baseColWidth="10" defaultRowHeight="15" x14ac:dyDescent="0.25"/>
  <cols>
    <col min="3" max="3" width="28.85546875" customWidth="1"/>
    <col min="4" max="4" width="19.7109375" customWidth="1"/>
    <col min="5" max="5" width="24" customWidth="1"/>
    <col min="6" max="10" width="21.5703125" customWidth="1"/>
  </cols>
  <sheetData>
    <row r="1" spans="1:11" ht="30" customHeight="1" x14ac:dyDescent="0.25">
      <c r="A1" s="38">
        <v>1.5</v>
      </c>
      <c r="B1" s="38"/>
      <c r="C1" s="51" t="s">
        <v>884</v>
      </c>
      <c r="D1" s="53"/>
      <c r="E1" s="53"/>
      <c r="F1" s="53"/>
      <c r="G1" s="53"/>
      <c r="H1" s="53"/>
      <c r="I1" s="53"/>
      <c r="J1" s="307">
        <f>MAX(I12:I225)-MIN(I12:I225)</f>
        <v>19826</v>
      </c>
      <c r="K1" s="328" t="str">
        <f t="shared" ref="K1:K3" ca="1" si="0">_xlfn.FORMULATEXT(J1)</f>
        <v>=MAX(I12:I225)-MIN(I12:I225)</v>
      </c>
    </row>
    <row r="2" spans="1:11" ht="30" customHeight="1" x14ac:dyDescent="0.25">
      <c r="A2" s="11">
        <v>2</v>
      </c>
      <c r="B2" s="11"/>
      <c r="C2" s="55" t="s">
        <v>885</v>
      </c>
      <c r="D2" s="57"/>
      <c r="E2" s="57"/>
      <c r="F2" s="57"/>
      <c r="G2" s="57"/>
      <c r="H2" s="57"/>
      <c r="I2" s="57"/>
      <c r="J2" s="266">
        <f>AVERAGEIF(D12:D225,"Gemeinde",H12:H225)</f>
        <v>2108.0050505050503</v>
      </c>
      <c r="K2" s="328" t="str">
        <f t="shared" ca="1" si="0"/>
        <v>=MITTELWERTWENN(D12:D225;"Gemeinde";H12:H225)</v>
      </c>
    </row>
    <row r="3" spans="1:11" ht="30" customHeight="1" x14ac:dyDescent="0.25">
      <c r="A3" s="12">
        <v>1.5</v>
      </c>
      <c r="B3" s="12"/>
      <c r="C3" s="59" t="s">
        <v>886</v>
      </c>
      <c r="D3" s="61"/>
      <c r="E3" s="61"/>
      <c r="F3" s="61"/>
      <c r="G3" s="61"/>
      <c r="H3" s="61"/>
      <c r="I3" s="61"/>
      <c r="J3" s="308">
        <f>SUM(I12:I225)-SUM(H12:H225)</f>
        <v>63993</v>
      </c>
      <c r="K3" s="328" t="str">
        <f t="shared" ca="1" si="0"/>
        <v>=SUMME(I12:I225)-SUMME(H12:H225)</v>
      </c>
    </row>
    <row r="4" spans="1:11" ht="15.75" x14ac:dyDescent="0.25">
      <c r="A4" s="38"/>
      <c r="B4" s="38"/>
      <c r="C4" s="25"/>
      <c r="D4" s="25"/>
      <c r="E4" s="25"/>
      <c r="F4" s="25"/>
      <c r="G4" s="25"/>
      <c r="H4" s="25"/>
      <c r="I4" s="25"/>
      <c r="J4" s="64"/>
    </row>
    <row r="5" spans="1:11" ht="15.75" x14ac:dyDescent="0.25">
      <c r="A5" s="11"/>
      <c r="B5" s="11"/>
      <c r="C5" s="25"/>
      <c r="D5" s="25"/>
      <c r="E5" s="25"/>
      <c r="F5" s="25"/>
      <c r="G5" s="25"/>
      <c r="H5" s="25"/>
      <c r="I5" s="25"/>
      <c r="J5" s="64"/>
    </row>
    <row r="6" spans="1:11" ht="15.75" x14ac:dyDescent="0.25">
      <c r="A6" s="12"/>
      <c r="B6" s="12"/>
      <c r="C6" s="25"/>
      <c r="D6" s="25"/>
      <c r="E6" s="25"/>
      <c r="F6" s="25"/>
      <c r="G6" s="25"/>
      <c r="H6" s="25"/>
      <c r="I6" s="25"/>
      <c r="J6" s="64"/>
    </row>
    <row r="7" spans="1:11" ht="15.75" x14ac:dyDescent="0.25">
      <c r="A7" s="38"/>
      <c r="B7" s="38"/>
      <c r="C7" s="25"/>
      <c r="D7" s="25"/>
      <c r="E7" s="25"/>
      <c r="F7" s="25"/>
      <c r="G7" s="25"/>
      <c r="H7" s="25"/>
      <c r="I7" s="25"/>
      <c r="J7" s="42"/>
    </row>
    <row r="8" spans="1:11" ht="15.75" x14ac:dyDescent="0.25">
      <c r="A8" s="11"/>
      <c r="B8" s="11"/>
      <c r="C8" s="25"/>
      <c r="D8" s="25"/>
      <c r="E8" s="25"/>
      <c r="F8" s="25"/>
      <c r="G8" s="25"/>
      <c r="H8" s="25"/>
      <c r="I8" s="25"/>
      <c r="J8" s="42"/>
    </row>
    <row r="9" spans="1:11" ht="30" customHeight="1" x14ac:dyDescent="0.25">
      <c r="A9" s="39">
        <f>SUM(A1:A8)</f>
        <v>5</v>
      </c>
      <c r="B9" s="39">
        <f>SUM(B1:B8)</f>
        <v>0</v>
      </c>
      <c r="C9" s="14"/>
      <c r="D9" s="14"/>
      <c r="E9" s="14"/>
      <c r="F9" s="14"/>
      <c r="G9" s="14"/>
      <c r="H9" s="14"/>
      <c r="I9" s="15"/>
      <c r="J9" s="16"/>
    </row>
    <row r="10" spans="1:11" ht="26.25" x14ac:dyDescent="0.25">
      <c r="A10" s="17"/>
      <c r="B10" s="17"/>
      <c r="C10" s="284" t="s">
        <v>174</v>
      </c>
      <c r="D10" s="284"/>
      <c r="E10" s="284"/>
      <c r="F10" s="284"/>
      <c r="G10" s="284"/>
      <c r="H10" s="284"/>
      <c r="I10" s="284"/>
      <c r="J10" s="284"/>
    </row>
    <row r="11" spans="1:11" ht="19.899999999999999" customHeight="1" x14ac:dyDescent="0.25">
      <c r="A11" s="17"/>
      <c r="B11" s="17"/>
      <c r="C11" s="70" t="s">
        <v>175</v>
      </c>
      <c r="D11" s="70" t="s">
        <v>176</v>
      </c>
      <c r="E11" s="70" t="s">
        <v>177</v>
      </c>
      <c r="F11" s="71" t="s">
        <v>178</v>
      </c>
      <c r="G11" s="71" t="s">
        <v>179</v>
      </c>
      <c r="H11" s="71" t="s">
        <v>180</v>
      </c>
      <c r="I11" s="71" t="s">
        <v>181</v>
      </c>
      <c r="J11" s="71" t="s">
        <v>182</v>
      </c>
    </row>
    <row r="12" spans="1:11" x14ac:dyDescent="0.25">
      <c r="A12" s="16"/>
      <c r="B12" s="16"/>
      <c r="C12" s="65" t="s">
        <v>183</v>
      </c>
      <c r="D12" s="66" t="s">
        <v>184</v>
      </c>
      <c r="E12" s="66" t="s">
        <v>185</v>
      </c>
      <c r="F12" s="63">
        <v>17971</v>
      </c>
      <c r="G12" s="63">
        <v>18872</v>
      </c>
      <c r="H12" s="63">
        <v>18122</v>
      </c>
      <c r="I12" s="63">
        <v>19497</v>
      </c>
      <c r="J12" s="63">
        <v>21268</v>
      </c>
    </row>
    <row r="13" spans="1:11" x14ac:dyDescent="0.25">
      <c r="A13" s="17"/>
      <c r="B13" s="17"/>
      <c r="C13" s="65" t="s">
        <v>186</v>
      </c>
      <c r="D13" s="66" t="s">
        <v>184</v>
      </c>
      <c r="E13" s="66" t="s">
        <v>187</v>
      </c>
      <c r="F13" s="63">
        <v>5354</v>
      </c>
      <c r="G13" s="63">
        <v>5725</v>
      </c>
      <c r="H13" s="63">
        <v>6263</v>
      </c>
      <c r="I13" s="63">
        <v>7000</v>
      </c>
      <c r="J13" s="63">
        <v>8064</v>
      </c>
    </row>
    <row r="14" spans="1:11" x14ac:dyDescent="0.25">
      <c r="A14" s="17"/>
      <c r="B14" s="17"/>
      <c r="C14" s="65" t="s">
        <v>188</v>
      </c>
      <c r="D14" s="66" t="s">
        <v>189</v>
      </c>
      <c r="E14" s="66" t="s">
        <v>190</v>
      </c>
      <c r="F14" s="63">
        <v>321</v>
      </c>
      <c r="G14" s="63">
        <v>369</v>
      </c>
      <c r="H14" s="63">
        <v>674</v>
      </c>
      <c r="I14" s="63">
        <v>911</v>
      </c>
      <c r="J14" s="63">
        <v>976</v>
      </c>
    </row>
    <row r="15" spans="1:11" x14ac:dyDescent="0.25">
      <c r="A15" s="17"/>
      <c r="B15" s="17"/>
      <c r="C15" s="65" t="s">
        <v>191</v>
      </c>
      <c r="D15" s="66" t="s">
        <v>189</v>
      </c>
      <c r="E15" s="66" t="s">
        <v>192</v>
      </c>
      <c r="F15" s="63">
        <v>317</v>
      </c>
      <c r="G15" s="63">
        <v>421</v>
      </c>
      <c r="H15" s="63">
        <v>609</v>
      </c>
      <c r="I15" s="63">
        <v>682</v>
      </c>
      <c r="J15" s="63">
        <v>679</v>
      </c>
    </row>
    <row r="16" spans="1:11" x14ac:dyDescent="0.25">
      <c r="A16" s="17"/>
      <c r="B16" s="17"/>
      <c r="C16" s="65" t="s">
        <v>193</v>
      </c>
      <c r="D16" s="66" t="s">
        <v>189</v>
      </c>
      <c r="E16" s="66" t="s">
        <v>190</v>
      </c>
      <c r="F16" s="63">
        <v>718</v>
      </c>
      <c r="G16" s="63">
        <v>839</v>
      </c>
      <c r="H16" s="63">
        <v>1197</v>
      </c>
      <c r="I16" s="63">
        <v>1297</v>
      </c>
      <c r="J16" s="63">
        <v>1436</v>
      </c>
    </row>
    <row r="17" spans="1:10" x14ac:dyDescent="0.25">
      <c r="A17" s="35"/>
      <c r="B17" s="35"/>
      <c r="C17" s="65" t="s">
        <v>194</v>
      </c>
      <c r="D17" s="66" t="s">
        <v>189</v>
      </c>
      <c r="E17" s="66" t="s">
        <v>195</v>
      </c>
      <c r="F17" s="63">
        <v>650</v>
      </c>
      <c r="G17" s="63">
        <v>966</v>
      </c>
      <c r="H17" s="63">
        <v>1302</v>
      </c>
      <c r="I17" s="63">
        <v>1739</v>
      </c>
      <c r="J17" s="63">
        <v>1867</v>
      </c>
    </row>
    <row r="18" spans="1:10" x14ac:dyDescent="0.25">
      <c r="A18" s="35"/>
      <c r="B18" s="35"/>
      <c r="C18" s="65" t="s">
        <v>196</v>
      </c>
      <c r="D18" s="66" t="s">
        <v>189</v>
      </c>
      <c r="E18" s="66" t="s">
        <v>187</v>
      </c>
      <c r="F18" s="63">
        <v>238</v>
      </c>
      <c r="G18" s="63">
        <v>282</v>
      </c>
      <c r="H18" s="63">
        <v>303</v>
      </c>
      <c r="I18" s="63">
        <v>298</v>
      </c>
      <c r="J18" s="63">
        <v>295</v>
      </c>
    </row>
    <row r="19" spans="1:10" x14ac:dyDescent="0.25">
      <c r="A19" s="35"/>
      <c r="B19" s="35"/>
      <c r="C19" s="65" t="s">
        <v>197</v>
      </c>
      <c r="D19" s="66" t="s">
        <v>189</v>
      </c>
      <c r="E19" s="66" t="s">
        <v>198</v>
      </c>
      <c r="F19" s="63">
        <v>1166</v>
      </c>
      <c r="G19" s="63">
        <v>1176</v>
      </c>
      <c r="H19" s="63">
        <v>1359</v>
      </c>
      <c r="I19" s="63">
        <v>1525</v>
      </c>
      <c r="J19" s="63">
        <v>1571</v>
      </c>
    </row>
    <row r="20" spans="1:10" x14ac:dyDescent="0.25">
      <c r="A20" s="35"/>
      <c r="B20" s="35"/>
      <c r="C20" s="65" t="s">
        <v>199</v>
      </c>
      <c r="D20" s="66" t="s">
        <v>189</v>
      </c>
      <c r="E20" s="66" t="s">
        <v>190</v>
      </c>
      <c r="F20" s="63">
        <v>956</v>
      </c>
      <c r="G20" s="63">
        <v>1048</v>
      </c>
      <c r="H20" s="63">
        <v>1239</v>
      </c>
      <c r="I20" s="63">
        <v>1698</v>
      </c>
      <c r="J20" s="63">
        <v>2109</v>
      </c>
    </row>
    <row r="21" spans="1:10" x14ac:dyDescent="0.25">
      <c r="A21" s="35"/>
      <c r="B21" s="35"/>
      <c r="C21" s="65" t="s">
        <v>200</v>
      </c>
      <c r="D21" s="66" t="s">
        <v>184</v>
      </c>
      <c r="E21" s="66" t="s">
        <v>201</v>
      </c>
      <c r="F21" s="63">
        <v>3068</v>
      </c>
      <c r="G21" s="63">
        <v>3594</v>
      </c>
      <c r="H21" s="63">
        <v>3899</v>
      </c>
      <c r="I21" s="63">
        <v>4137</v>
      </c>
      <c r="J21" s="63">
        <v>4241</v>
      </c>
    </row>
    <row r="22" spans="1:10" x14ac:dyDescent="0.25">
      <c r="A22" s="35"/>
      <c r="B22" s="35"/>
      <c r="C22" s="65" t="s">
        <v>202</v>
      </c>
      <c r="D22" s="66" t="s">
        <v>189</v>
      </c>
      <c r="E22" s="66" t="s">
        <v>203</v>
      </c>
      <c r="F22" s="63">
        <v>13870</v>
      </c>
      <c r="G22" s="63">
        <v>15718</v>
      </c>
      <c r="H22" s="63">
        <v>16270</v>
      </c>
      <c r="I22" s="63">
        <v>17929</v>
      </c>
      <c r="J22" s="63">
        <v>19173</v>
      </c>
    </row>
    <row r="23" spans="1:10" x14ac:dyDescent="0.25">
      <c r="A23" s="35"/>
      <c r="B23" s="35"/>
      <c r="C23" s="65" t="s">
        <v>204</v>
      </c>
      <c r="D23" s="66" t="s">
        <v>189</v>
      </c>
      <c r="E23" s="66" t="s">
        <v>203</v>
      </c>
      <c r="F23" s="63">
        <v>144</v>
      </c>
      <c r="G23" s="63">
        <v>212</v>
      </c>
      <c r="H23" s="63">
        <v>249</v>
      </c>
      <c r="I23" s="63">
        <v>291</v>
      </c>
      <c r="J23" s="63">
        <v>261</v>
      </c>
    </row>
    <row r="24" spans="1:10" x14ac:dyDescent="0.25">
      <c r="A24" s="35"/>
      <c r="B24" s="35"/>
      <c r="C24" s="65" t="s">
        <v>205</v>
      </c>
      <c r="D24" s="66" t="s">
        <v>189</v>
      </c>
      <c r="E24" s="66" t="s">
        <v>206</v>
      </c>
      <c r="F24" s="63">
        <v>695</v>
      </c>
      <c r="G24" s="63">
        <v>817</v>
      </c>
      <c r="H24" s="63">
        <v>942</v>
      </c>
      <c r="I24" s="63">
        <v>1028</v>
      </c>
      <c r="J24" s="63">
        <v>1144</v>
      </c>
    </row>
    <row r="25" spans="1:10" x14ac:dyDescent="0.25">
      <c r="A25" s="35"/>
      <c r="B25" s="35"/>
      <c r="C25" s="65" t="s">
        <v>207</v>
      </c>
      <c r="D25" s="66" t="s">
        <v>189</v>
      </c>
      <c r="E25" s="66" t="s">
        <v>190</v>
      </c>
      <c r="F25" s="63">
        <v>2278</v>
      </c>
      <c r="G25" s="63">
        <v>2393</v>
      </c>
      <c r="H25" s="63">
        <v>2581</v>
      </c>
      <c r="I25" s="63">
        <v>2841</v>
      </c>
      <c r="J25" s="63">
        <v>3172</v>
      </c>
    </row>
    <row r="26" spans="1:10" x14ac:dyDescent="0.25">
      <c r="A26" s="35"/>
      <c r="B26" s="35"/>
      <c r="C26" s="65" t="s">
        <v>208</v>
      </c>
      <c r="D26" s="66" t="s">
        <v>189</v>
      </c>
      <c r="E26" s="66" t="s">
        <v>201</v>
      </c>
      <c r="F26" s="63">
        <v>905</v>
      </c>
      <c r="G26" s="63">
        <v>1035</v>
      </c>
      <c r="H26" s="63">
        <v>1303</v>
      </c>
      <c r="I26" s="63">
        <v>1573</v>
      </c>
      <c r="J26" s="63">
        <v>1548</v>
      </c>
    </row>
    <row r="27" spans="1:10" x14ac:dyDescent="0.25">
      <c r="A27" s="35"/>
      <c r="B27" s="35"/>
      <c r="C27" s="65" t="s">
        <v>209</v>
      </c>
      <c r="D27" s="66" t="s">
        <v>189</v>
      </c>
      <c r="E27" s="66" t="s">
        <v>201</v>
      </c>
      <c r="F27" s="63">
        <v>1693</v>
      </c>
      <c r="G27" s="63">
        <v>2194</v>
      </c>
      <c r="H27" s="63">
        <v>2256</v>
      </c>
      <c r="I27" s="63">
        <v>2372</v>
      </c>
      <c r="J27" s="63">
        <v>2827</v>
      </c>
    </row>
    <row r="28" spans="1:10" x14ac:dyDescent="0.25">
      <c r="A28" s="35"/>
      <c r="B28" s="35"/>
      <c r="C28" s="65" t="s">
        <v>210</v>
      </c>
      <c r="D28" s="66" t="s">
        <v>189</v>
      </c>
      <c r="E28" s="66" t="s">
        <v>195</v>
      </c>
      <c r="F28" s="63">
        <v>2314</v>
      </c>
      <c r="G28" s="63">
        <v>3765</v>
      </c>
      <c r="H28" s="63">
        <v>4358</v>
      </c>
      <c r="I28" s="63">
        <v>4593</v>
      </c>
      <c r="J28" s="63">
        <v>4712</v>
      </c>
    </row>
    <row r="29" spans="1:10" x14ac:dyDescent="0.25">
      <c r="A29" s="35"/>
      <c r="B29" s="35"/>
      <c r="C29" s="65" t="s">
        <v>211</v>
      </c>
      <c r="D29" s="66" t="s">
        <v>189</v>
      </c>
      <c r="E29" s="66" t="s">
        <v>190</v>
      </c>
      <c r="F29" s="63">
        <v>280</v>
      </c>
      <c r="G29" s="63">
        <v>387</v>
      </c>
      <c r="H29" s="63">
        <v>496</v>
      </c>
      <c r="I29" s="63">
        <v>595</v>
      </c>
      <c r="J29" s="63">
        <v>623</v>
      </c>
    </row>
    <row r="30" spans="1:10" x14ac:dyDescent="0.25">
      <c r="A30" s="35"/>
      <c r="B30" s="35"/>
      <c r="C30" s="65" t="s">
        <v>212</v>
      </c>
      <c r="D30" s="66" t="s">
        <v>189</v>
      </c>
      <c r="E30" s="66" t="s">
        <v>190</v>
      </c>
      <c r="F30" s="63">
        <v>376</v>
      </c>
      <c r="G30" s="63">
        <v>492</v>
      </c>
      <c r="H30" s="63">
        <v>576</v>
      </c>
      <c r="I30" s="63">
        <v>558</v>
      </c>
      <c r="J30" s="63">
        <v>620</v>
      </c>
    </row>
    <row r="31" spans="1:10" x14ac:dyDescent="0.25">
      <c r="A31" s="35"/>
      <c r="B31" s="35"/>
      <c r="C31" s="65" t="s">
        <v>213</v>
      </c>
      <c r="D31" s="66" t="s">
        <v>189</v>
      </c>
      <c r="E31" s="66" t="s">
        <v>185</v>
      </c>
      <c r="F31" s="63">
        <v>889</v>
      </c>
      <c r="G31" s="63">
        <v>1104</v>
      </c>
      <c r="H31" s="63">
        <v>1101</v>
      </c>
      <c r="I31" s="63">
        <v>1409</v>
      </c>
      <c r="J31" s="63">
        <v>1587</v>
      </c>
    </row>
    <row r="32" spans="1:10" x14ac:dyDescent="0.25">
      <c r="A32" s="17"/>
      <c r="B32" s="17"/>
      <c r="C32" s="65" t="s">
        <v>214</v>
      </c>
      <c r="D32" s="66" t="s">
        <v>189</v>
      </c>
      <c r="E32" s="66" t="s">
        <v>201</v>
      </c>
      <c r="F32" s="63">
        <v>1446</v>
      </c>
      <c r="G32" s="63">
        <v>1953</v>
      </c>
      <c r="H32" s="63">
        <v>2313</v>
      </c>
      <c r="I32" s="63">
        <v>2577</v>
      </c>
      <c r="J32" s="63">
        <v>2971</v>
      </c>
    </row>
    <row r="33" spans="1:10" x14ac:dyDescent="0.25">
      <c r="A33" s="17"/>
      <c r="B33" s="17"/>
      <c r="C33" s="65" t="s">
        <v>215</v>
      </c>
      <c r="D33" s="66" t="s">
        <v>189</v>
      </c>
      <c r="E33" s="66" t="s">
        <v>198</v>
      </c>
      <c r="F33" s="63">
        <v>2907</v>
      </c>
      <c r="G33" s="63">
        <v>3303</v>
      </c>
      <c r="H33" s="63">
        <v>3529</v>
      </c>
      <c r="I33" s="63">
        <v>4171</v>
      </c>
      <c r="J33" s="63">
        <v>4466</v>
      </c>
    </row>
    <row r="34" spans="1:10" x14ac:dyDescent="0.25">
      <c r="A34" s="17"/>
      <c r="B34" s="17"/>
      <c r="C34" s="65" t="s">
        <v>216</v>
      </c>
      <c r="D34" s="66" t="s">
        <v>189</v>
      </c>
      <c r="E34" s="66" t="s">
        <v>198</v>
      </c>
      <c r="F34" s="63">
        <v>447</v>
      </c>
      <c r="G34" s="63">
        <v>553</v>
      </c>
      <c r="H34" s="63">
        <v>681</v>
      </c>
      <c r="I34" s="63">
        <v>638</v>
      </c>
      <c r="J34" s="63">
        <v>704</v>
      </c>
    </row>
    <row r="35" spans="1:10" x14ac:dyDescent="0.25">
      <c r="A35" s="17"/>
      <c r="B35" s="17"/>
      <c r="C35" s="65" t="s">
        <v>217</v>
      </c>
      <c r="D35" s="66" t="s">
        <v>189</v>
      </c>
      <c r="E35" s="66" t="s">
        <v>206</v>
      </c>
      <c r="F35" s="63">
        <v>927</v>
      </c>
      <c r="G35" s="63">
        <v>923</v>
      </c>
      <c r="H35" s="63">
        <v>960</v>
      </c>
      <c r="I35" s="63">
        <v>950</v>
      </c>
      <c r="J35" s="63">
        <v>1173</v>
      </c>
    </row>
    <row r="36" spans="1:10" x14ac:dyDescent="0.25">
      <c r="A36" s="17"/>
      <c r="B36" s="17"/>
      <c r="C36" s="65" t="s">
        <v>218</v>
      </c>
      <c r="D36" s="66" t="s">
        <v>189</v>
      </c>
      <c r="E36" s="66" t="s">
        <v>203</v>
      </c>
      <c r="F36" s="63">
        <v>119</v>
      </c>
      <c r="G36" s="63">
        <v>159</v>
      </c>
      <c r="H36" s="63">
        <v>183</v>
      </c>
      <c r="I36" s="63">
        <v>166</v>
      </c>
      <c r="J36" s="63">
        <v>174</v>
      </c>
    </row>
    <row r="37" spans="1:10" x14ac:dyDescent="0.25">
      <c r="A37" s="17"/>
      <c r="B37" s="17"/>
      <c r="C37" s="65" t="s">
        <v>219</v>
      </c>
      <c r="D37" s="66" t="s">
        <v>189</v>
      </c>
      <c r="E37" s="66" t="s">
        <v>192</v>
      </c>
      <c r="F37" s="63">
        <v>944</v>
      </c>
      <c r="G37" s="63">
        <v>1087</v>
      </c>
      <c r="H37" s="63">
        <v>1316</v>
      </c>
      <c r="I37" s="63">
        <v>1401</v>
      </c>
      <c r="J37" s="63">
        <v>1398</v>
      </c>
    </row>
    <row r="38" spans="1:10" x14ac:dyDescent="0.25">
      <c r="A38" s="17"/>
      <c r="B38" s="17"/>
      <c r="C38" s="65" t="s">
        <v>220</v>
      </c>
      <c r="D38" s="66" t="s">
        <v>189</v>
      </c>
      <c r="E38" s="66" t="s">
        <v>190</v>
      </c>
      <c r="F38" s="63">
        <v>1871</v>
      </c>
      <c r="G38" s="63">
        <v>2191</v>
      </c>
      <c r="H38" s="63">
        <v>2308</v>
      </c>
      <c r="I38" s="63">
        <v>2490</v>
      </c>
      <c r="J38" s="63">
        <v>2780</v>
      </c>
    </row>
    <row r="39" spans="1:10" x14ac:dyDescent="0.25">
      <c r="A39" s="17"/>
      <c r="B39" s="17"/>
      <c r="C39" s="65" t="s">
        <v>221</v>
      </c>
      <c r="D39" s="66" t="s">
        <v>189</v>
      </c>
      <c r="E39" s="66" t="s">
        <v>187</v>
      </c>
      <c r="F39" s="63">
        <v>660</v>
      </c>
      <c r="G39" s="63">
        <v>762</v>
      </c>
      <c r="H39" s="63">
        <v>799</v>
      </c>
      <c r="I39" s="63">
        <v>790</v>
      </c>
      <c r="J39" s="63">
        <v>790</v>
      </c>
    </row>
    <row r="40" spans="1:10" x14ac:dyDescent="0.25">
      <c r="A40" s="17"/>
      <c r="B40" s="17"/>
      <c r="C40" s="65" t="s">
        <v>222</v>
      </c>
      <c r="D40" s="66" t="s">
        <v>189</v>
      </c>
      <c r="E40" s="66" t="s">
        <v>203</v>
      </c>
      <c r="F40" s="63">
        <v>2896</v>
      </c>
      <c r="G40" s="63">
        <v>3437</v>
      </c>
      <c r="H40" s="63">
        <v>3648</v>
      </c>
      <c r="I40" s="63">
        <v>3668</v>
      </c>
      <c r="J40" s="63">
        <v>3985</v>
      </c>
    </row>
    <row r="41" spans="1:10" x14ac:dyDescent="0.25">
      <c r="A41" s="17"/>
      <c r="B41" s="17"/>
      <c r="C41" s="65" t="s">
        <v>222</v>
      </c>
      <c r="D41" s="66" t="s">
        <v>189</v>
      </c>
      <c r="E41" s="66" t="s">
        <v>203</v>
      </c>
      <c r="F41" s="63">
        <v>2896</v>
      </c>
      <c r="G41" s="63">
        <v>3437</v>
      </c>
      <c r="H41" s="63">
        <v>3648</v>
      </c>
      <c r="I41" s="63">
        <v>3668</v>
      </c>
      <c r="J41" s="63">
        <v>3985</v>
      </c>
    </row>
    <row r="42" spans="1:10" x14ac:dyDescent="0.25">
      <c r="A42" s="17"/>
      <c r="B42" s="17"/>
      <c r="C42" s="65" t="s">
        <v>223</v>
      </c>
      <c r="D42" s="66" t="s">
        <v>189</v>
      </c>
      <c r="E42" s="66" t="s">
        <v>198</v>
      </c>
      <c r="F42" s="63">
        <v>1044</v>
      </c>
      <c r="G42" s="63">
        <v>1235</v>
      </c>
      <c r="H42" s="63">
        <v>1516</v>
      </c>
      <c r="I42" s="63">
        <v>1503</v>
      </c>
      <c r="J42" s="63">
        <v>1569</v>
      </c>
    </row>
    <row r="43" spans="1:10" x14ac:dyDescent="0.25">
      <c r="A43" s="17"/>
      <c r="B43" s="17"/>
      <c r="C43" s="65" t="s">
        <v>224</v>
      </c>
      <c r="D43" s="66" t="s">
        <v>189</v>
      </c>
      <c r="E43" s="66" t="s">
        <v>198</v>
      </c>
      <c r="F43" s="63">
        <v>372</v>
      </c>
      <c r="G43" s="63">
        <v>518</v>
      </c>
      <c r="H43" s="63">
        <v>657</v>
      </c>
      <c r="I43" s="63">
        <v>697</v>
      </c>
      <c r="J43" s="63">
        <v>734</v>
      </c>
    </row>
    <row r="44" spans="1:10" x14ac:dyDescent="0.25">
      <c r="A44" s="17"/>
      <c r="B44" s="17"/>
      <c r="C44" s="65" t="s">
        <v>225</v>
      </c>
      <c r="D44" s="66" t="s">
        <v>184</v>
      </c>
      <c r="E44" s="66" t="s">
        <v>195</v>
      </c>
      <c r="F44" s="63">
        <v>5313</v>
      </c>
      <c r="G44" s="63">
        <v>5872</v>
      </c>
      <c r="H44" s="63">
        <v>6425</v>
      </c>
      <c r="I44" s="63">
        <v>7445</v>
      </c>
      <c r="J44" s="63">
        <v>7759</v>
      </c>
    </row>
    <row r="45" spans="1:10" x14ac:dyDescent="0.25">
      <c r="A45" s="17"/>
      <c r="B45" s="17"/>
      <c r="C45" s="65" t="s">
        <v>226</v>
      </c>
      <c r="D45" s="66" t="s">
        <v>189</v>
      </c>
      <c r="E45" s="66" t="s">
        <v>187</v>
      </c>
      <c r="F45" s="63">
        <v>2822</v>
      </c>
      <c r="G45" s="63">
        <v>3091</v>
      </c>
      <c r="H45" s="63">
        <v>3400</v>
      </c>
      <c r="I45" s="63">
        <v>3639</v>
      </c>
      <c r="J45" s="63">
        <v>3900</v>
      </c>
    </row>
    <row r="46" spans="1:10" x14ac:dyDescent="0.25">
      <c r="A46" s="17"/>
      <c r="B46" s="17"/>
      <c r="C46" s="65" t="s">
        <v>227</v>
      </c>
      <c r="D46" s="66" t="s">
        <v>184</v>
      </c>
      <c r="E46" s="66" t="s">
        <v>198</v>
      </c>
      <c r="F46" s="63">
        <v>9797</v>
      </c>
      <c r="G46" s="63">
        <v>10331</v>
      </c>
      <c r="H46" s="63">
        <v>10142</v>
      </c>
      <c r="I46" s="63">
        <v>10386</v>
      </c>
      <c r="J46" s="63">
        <v>11125</v>
      </c>
    </row>
    <row r="47" spans="1:10" x14ac:dyDescent="0.25">
      <c r="A47" s="17"/>
      <c r="B47" s="17"/>
      <c r="C47" s="65" t="s">
        <v>228</v>
      </c>
      <c r="D47" s="66" t="s">
        <v>189</v>
      </c>
      <c r="E47" s="66" t="s">
        <v>192</v>
      </c>
      <c r="F47" s="63">
        <v>299</v>
      </c>
      <c r="G47" s="63">
        <v>354</v>
      </c>
      <c r="H47" s="63">
        <v>466</v>
      </c>
      <c r="I47" s="63">
        <v>670</v>
      </c>
      <c r="J47" s="63">
        <v>809</v>
      </c>
    </row>
    <row r="48" spans="1:10" x14ac:dyDescent="0.25">
      <c r="A48" s="17"/>
      <c r="B48" s="17"/>
      <c r="C48" s="65" t="s">
        <v>229</v>
      </c>
      <c r="D48" s="66" t="s">
        <v>189</v>
      </c>
      <c r="E48" s="66" t="s">
        <v>185</v>
      </c>
      <c r="F48" s="63">
        <v>6029</v>
      </c>
      <c r="G48" s="63">
        <v>5853</v>
      </c>
      <c r="H48" s="63">
        <v>6175</v>
      </c>
      <c r="I48" s="63">
        <v>7005</v>
      </c>
      <c r="J48" s="63">
        <v>7920</v>
      </c>
    </row>
    <row r="49" spans="1:10" x14ac:dyDescent="0.25">
      <c r="A49" s="17"/>
      <c r="B49" s="17"/>
      <c r="C49" s="65" t="s">
        <v>230</v>
      </c>
      <c r="D49" s="66" t="s">
        <v>189</v>
      </c>
      <c r="E49" s="66" t="s">
        <v>190</v>
      </c>
      <c r="F49" s="63">
        <v>683</v>
      </c>
      <c r="G49" s="63">
        <v>850</v>
      </c>
      <c r="H49" s="63">
        <v>865</v>
      </c>
      <c r="I49" s="63">
        <v>1008</v>
      </c>
      <c r="J49" s="63">
        <v>1117</v>
      </c>
    </row>
    <row r="50" spans="1:10" x14ac:dyDescent="0.25">
      <c r="A50" s="17"/>
      <c r="B50" s="17"/>
      <c r="C50" s="65" t="s">
        <v>231</v>
      </c>
      <c r="D50" s="66" t="s">
        <v>189</v>
      </c>
      <c r="E50" s="66" t="s">
        <v>206</v>
      </c>
      <c r="F50" s="63">
        <v>960</v>
      </c>
      <c r="G50" s="63">
        <v>1142</v>
      </c>
      <c r="H50" s="63">
        <v>991</v>
      </c>
      <c r="I50" s="63">
        <v>1003</v>
      </c>
      <c r="J50" s="63">
        <v>1025</v>
      </c>
    </row>
    <row r="51" spans="1:10" x14ac:dyDescent="0.25">
      <c r="A51" s="17"/>
      <c r="B51" s="17"/>
      <c r="C51" s="65" t="s">
        <v>232</v>
      </c>
      <c r="D51" s="66" t="s">
        <v>189</v>
      </c>
      <c r="E51" s="66" t="s">
        <v>195</v>
      </c>
      <c r="F51" s="63">
        <v>500</v>
      </c>
      <c r="G51" s="63">
        <v>618</v>
      </c>
      <c r="H51" s="63">
        <v>656</v>
      </c>
      <c r="I51" s="63">
        <v>945</v>
      </c>
      <c r="J51" s="63">
        <v>981</v>
      </c>
    </row>
    <row r="52" spans="1:10" x14ac:dyDescent="0.25">
      <c r="A52" s="17"/>
      <c r="B52" s="17"/>
      <c r="C52" s="65" t="s">
        <v>233</v>
      </c>
      <c r="D52" s="66" t="s">
        <v>189</v>
      </c>
      <c r="E52" s="66" t="s">
        <v>190</v>
      </c>
      <c r="F52" s="63">
        <v>593</v>
      </c>
      <c r="G52" s="63">
        <v>877</v>
      </c>
      <c r="H52" s="63">
        <v>1105</v>
      </c>
      <c r="I52" s="63">
        <v>1161</v>
      </c>
      <c r="J52" s="63">
        <v>1226</v>
      </c>
    </row>
    <row r="53" spans="1:10" x14ac:dyDescent="0.25">
      <c r="A53" s="17"/>
      <c r="B53" s="17"/>
      <c r="C53" s="65" t="s">
        <v>234</v>
      </c>
      <c r="D53" s="66" t="s">
        <v>189</v>
      </c>
      <c r="E53" s="66" t="s">
        <v>185</v>
      </c>
      <c r="F53" s="63">
        <v>596</v>
      </c>
      <c r="G53" s="63">
        <v>717</v>
      </c>
      <c r="H53" s="63">
        <v>721</v>
      </c>
      <c r="I53" s="63">
        <v>711</v>
      </c>
      <c r="J53" s="63">
        <v>726</v>
      </c>
    </row>
    <row r="54" spans="1:10" x14ac:dyDescent="0.25">
      <c r="A54" s="17"/>
      <c r="B54" s="17"/>
      <c r="C54" s="65" t="s">
        <v>235</v>
      </c>
      <c r="D54" s="66" t="s">
        <v>189</v>
      </c>
      <c r="E54" s="66" t="s">
        <v>190</v>
      </c>
      <c r="F54" s="63">
        <v>633</v>
      </c>
      <c r="G54" s="63">
        <v>846</v>
      </c>
      <c r="H54" s="63">
        <v>1023</v>
      </c>
      <c r="I54" s="63">
        <v>1212</v>
      </c>
      <c r="J54" s="63">
        <v>1325</v>
      </c>
    </row>
    <row r="55" spans="1:10" x14ac:dyDescent="0.25">
      <c r="A55" s="17"/>
      <c r="B55" s="17"/>
      <c r="C55" s="65" t="s">
        <v>236</v>
      </c>
      <c r="D55" s="66" t="s">
        <v>189</v>
      </c>
      <c r="E55" s="66" t="s">
        <v>192</v>
      </c>
      <c r="F55" s="63">
        <v>835</v>
      </c>
      <c r="G55" s="63">
        <v>1074</v>
      </c>
      <c r="H55" s="63">
        <v>1307</v>
      </c>
      <c r="I55" s="63">
        <v>1946</v>
      </c>
      <c r="J55" s="63">
        <v>2192</v>
      </c>
    </row>
    <row r="56" spans="1:10" x14ac:dyDescent="0.25">
      <c r="A56" s="17"/>
      <c r="B56" s="17"/>
      <c r="C56" s="65" t="s">
        <v>237</v>
      </c>
      <c r="D56" s="66" t="s">
        <v>189</v>
      </c>
      <c r="E56" s="66" t="s">
        <v>195</v>
      </c>
      <c r="F56" s="63">
        <v>2645</v>
      </c>
      <c r="G56" s="63">
        <v>2955</v>
      </c>
      <c r="H56" s="63">
        <v>2969</v>
      </c>
      <c r="I56" s="63">
        <v>3263</v>
      </c>
      <c r="J56" s="63">
        <v>3874</v>
      </c>
    </row>
    <row r="57" spans="1:10" x14ac:dyDescent="0.25">
      <c r="A57" s="17"/>
      <c r="B57" s="17"/>
      <c r="C57" s="65" t="s">
        <v>238</v>
      </c>
      <c r="D57" s="66" t="s">
        <v>189</v>
      </c>
      <c r="E57" s="66" t="s">
        <v>203</v>
      </c>
      <c r="F57" s="63">
        <v>3264</v>
      </c>
      <c r="G57" s="63">
        <v>3298</v>
      </c>
      <c r="H57" s="63">
        <v>3241</v>
      </c>
      <c r="I57" s="63">
        <v>3751</v>
      </c>
      <c r="J57" s="63">
        <v>3890</v>
      </c>
    </row>
    <row r="58" spans="1:10" x14ac:dyDescent="0.25">
      <c r="A58" s="17"/>
      <c r="B58" s="17"/>
      <c r="C58" s="65" t="s">
        <v>239</v>
      </c>
      <c r="D58" s="66" t="s">
        <v>189</v>
      </c>
      <c r="E58" s="66" t="s">
        <v>206</v>
      </c>
      <c r="F58" s="63">
        <v>989</v>
      </c>
      <c r="G58" s="63">
        <v>1056</v>
      </c>
      <c r="H58" s="63">
        <v>1115</v>
      </c>
      <c r="I58" s="63">
        <v>1147</v>
      </c>
      <c r="J58" s="63">
        <v>1237</v>
      </c>
    </row>
    <row r="59" spans="1:10" x14ac:dyDescent="0.25">
      <c r="A59" s="17"/>
      <c r="B59" s="17"/>
      <c r="C59" s="65" t="s">
        <v>240</v>
      </c>
      <c r="D59" s="66" t="s">
        <v>189</v>
      </c>
      <c r="E59" s="66" t="s">
        <v>198</v>
      </c>
      <c r="F59" s="63">
        <v>403</v>
      </c>
      <c r="G59" s="63">
        <v>560</v>
      </c>
      <c r="H59" s="63">
        <v>632</v>
      </c>
      <c r="I59" s="63">
        <v>587</v>
      </c>
      <c r="J59" s="63">
        <v>594</v>
      </c>
    </row>
    <row r="60" spans="1:10" x14ac:dyDescent="0.25">
      <c r="A60" s="17"/>
      <c r="B60" s="17"/>
      <c r="C60" s="65" t="s">
        <v>241</v>
      </c>
      <c r="D60" s="66" t="s">
        <v>189</v>
      </c>
      <c r="E60" s="66" t="s">
        <v>195</v>
      </c>
      <c r="F60" s="63">
        <v>417</v>
      </c>
      <c r="G60" s="63">
        <v>586</v>
      </c>
      <c r="H60" s="63">
        <v>669</v>
      </c>
      <c r="I60" s="63">
        <v>885</v>
      </c>
      <c r="J60" s="63">
        <v>1006</v>
      </c>
    </row>
    <row r="61" spans="1:10" x14ac:dyDescent="0.25">
      <c r="A61" s="17"/>
      <c r="B61" s="17"/>
      <c r="C61" s="65" t="s">
        <v>242</v>
      </c>
      <c r="D61" s="66" t="s">
        <v>189</v>
      </c>
      <c r="E61" s="66" t="s">
        <v>192</v>
      </c>
      <c r="F61" s="63">
        <v>722</v>
      </c>
      <c r="G61" s="63">
        <v>900</v>
      </c>
      <c r="H61" s="63">
        <v>1210</v>
      </c>
      <c r="I61" s="63">
        <v>1305</v>
      </c>
      <c r="J61" s="63">
        <v>1407</v>
      </c>
    </row>
    <row r="62" spans="1:10" x14ac:dyDescent="0.25">
      <c r="A62" s="17"/>
      <c r="B62" s="17"/>
      <c r="C62" s="65" t="s">
        <v>243</v>
      </c>
      <c r="D62" s="66" t="s">
        <v>189</v>
      </c>
      <c r="E62" s="66" t="s">
        <v>201</v>
      </c>
      <c r="F62" s="63">
        <v>2476</v>
      </c>
      <c r="G62" s="63">
        <v>2958</v>
      </c>
      <c r="H62" s="63">
        <v>3299</v>
      </c>
      <c r="I62" s="63">
        <v>4161</v>
      </c>
      <c r="J62" s="63">
        <v>4836</v>
      </c>
    </row>
    <row r="63" spans="1:10" x14ac:dyDescent="0.25">
      <c r="A63" s="17"/>
      <c r="B63" s="17"/>
      <c r="C63" s="65" t="s">
        <v>244</v>
      </c>
      <c r="D63" s="66" t="s">
        <v>189</v>
      </c>
      <c r="E63" s="66" t="s">
        <v>245</v>
      </c>
      <c r="F63" s="63">
        <v>1117</v>
      </c>
      <c r="G63" s="63">
        <v>1449</v>
      </c>
      <c r="H63" s="63">
        <v>1750</v>
      </c>
      <c r="I63" s="63">
        <v>2007</v>
      </c>
      <c r="J63" s="63">
        <v>2277</v>
      </c>
    </row>
    <row r="64" spans="1:10" x14ac:dyDescent="0.25">
      <c r="A64" s="17"/>
      <c r="B64" s="17"/>
      <c r="C64" s="65" t="s">
        <v>246</v>
      </c>
      <c r="D64" s="66" t="s">
        <v>189</v>
      </c>
      <c r="E64" s="66" t="s">
        <v>198</v>
      </c>
      <c r="F64" s="63">
        <v>165</v>
      </c>
      <c r="G64" s="63">
        <v>217</v>
      </c>
      <c r="H64" s="63">
        <v>240</v>
      </c>
      <c r="I64" s="63">
        <v>259</v>
      </c>
      <c r="J64" s="63">
        <v>292</v>
      </c>
    </row>
    <row r="65" spans="1:10" x14ac:dyDescent="0.25">
      <c r="A65" s="17"/>
      <c r="B65" s="17"/>
      <c r="C65" s="65" t="s">
        <v>247</v>
      </c>
      <c r="D65" s="66" t="s">
        <v>189</v>
      </c>
      <c r="E65" s="66" t="s">
        <v>203</v>
      </c>
      <c r="F65" s="63">
        <v>1692</v>
      </c>
      <c r="G65" s="63">
        <v>1872</v>
      </c>
      <c r="H65" s="63">
        <v>2137</v>
      </c>
      <c r="I65" s="63">
        <v>2377</v>
      </c>
      <c r="J65" s="63">
        <v>2574</v>
      </c>
    </row>
    <row r="66" spans="1:10" x14ac:dyDescent="0.25">
      <c r="A66" s="17"/>
      <c r="B66" s="17"/>
      <c r="C66" s="65" t="s">
        <v>248</v>
      </c>
      <c r="D66" s="66" t="s">
        <v>189</v>
      </c>
      <c r="E66" s="66" t="s">
        <v>201</v>
      </c>
      <c r="F66" s="63">
        <v>2602</v>
      </c>
      <c r="G66" s="63">
        <v>2953</v>
      </c>
      <c r="H66" s="63">
        <v>3019</v>
      </c>
      <c r="I66" s="63">
        <v>3060</v>
      </c>
      <c r="J66" s="63">
        <v>3494</v>
      </c>
    </row>
    <row r="67" spans="1:10" x14ac:dyDescent="0.25">
      <c r="A67" s="17"/>
      <c r="B67" s="17"/>
      <c r="C67" s="65" t="s">
        <v>249</v>
      </c>
      <c r="D67" s="66" t="s">
        <v>189</v>
      </c>
      <c r="E67" s="66" t="s">
        <v>185</v>
      </c>
      <c r="F67" s="63">
        <v>3046</v>
      </c>
      <c r="G67" s="63">
        <v>3281</v>
      </c>
      <c r="H67" s="63">
        <v>3286</v>
      </c>
      <c r="I67" s="63">
        <v>3568</v>
      </c>
      <c r="J67" s="63">
        <v>4139</v>
      </c>
    </row>
    <row r="68" spans="1:10" x14ac:dyDescent="0.25">
      <c r="A68" s="17"/>
      <c r="B68" s="17"/>
      <c r="C68" s="65" t="s">
        <v>250</v>
      </c>
      <c r="D68" s="66" t="s">
        <v>189</v>
      </c>
      <c r="E68" s="66" t="s">
        <v>192</v>
      </c>
      <c r="F68" s="63">
        <v>1200</v>
      </c>
      <c r="G68" s="63">
        <v>1388</v>
      </c>
      <c r="H68" s="63">
        <v>1653</v>
      </c>
      <c r="I68" s="63">
        <v>1853</v>
      </c>
      <c r="J68" s="63">
        <v>2057</v>
      </c>
    </row>
    <row r="69" spans="1:10" x14ac:dyDescent="0.25">
      <c r="A69" s="17"/>
      <c r="B69" s="17"/>
      <c r="C69" s="65" t="s">
        <v>251</v>
      </c>
      <c r="D69" s="66" t="s">
        <v>189</v>
      </c>
      <c r="E69" s="66" t="s">
        <v>195</v>
      </c>
      <c r="F69" s="63">
        <v>633</v>
      </c>
      <c r="G69" s="63">
        <v>963</v>
      </c>
      <c r="H69" s="63">
        <v>1254</v>
      </c>
      <c r="I69" s="63">
        <v>1426</v>
      </c>
      <c r="J69" s="63">
        <v>1650</v>
      </c>
    </row>
    <row r="70" spans="1:10" x14ac:dyDescent="0.25">
      <c r="A70" s="17"/>
      <c r="B70" s="17"/>
      <c r="C70" s="65" t="s">
        <v>252</v>
      </c>
      <c r="D70" s="66" t="s">
        <v>189</v>
      </c>
      <c r="E70" s="66" t="s">
        <v>203</v>
      </c>
      <c r="F70" s="63">
        <v>319</v>
      </c>
      <c r="G70" s="63">
        <v>375</v>
      </c>
      <c r="H70" s="63">
        <v>361</v>
      </c>
      <c r="I70" s="63">
        <v>381</v>
      </c>
      <c r="J70" s="63">
        <v>478</v>
      </c>
    </row>
    <row r="71" spans="1:10" x14ac:dyDescent="0.25">
      <c r="A71" s="17"/>
      <c r="B71" s="17"/>
      <c r="C71" s="65" t="s">
        <v>253</v>
      </c>
      <c r="D71" s="66" t="s">
        <v>189</v>
      </c>
      <c r="E71" s="66" t="s">
        <v>201</v>
      </c>
      <c r="F71" s="63">
        <v>3860</v>
      </c>
      <c r="G71" s="63">
        <v>4491</v>
      </c>
      <c r="H71" s="63">
        <v>4974</v>
      </c>
      <c r="I71" s="63">
        <v>5248</v>
      </c>
      <c r="J71" s="63">
        <v>5546</v>
      </c>
    </row>
    <row r="72" spans="1:10" x14ac:dyDescent="0.25">
      <c r="A72" s="17"/>
      <c r="B72" s="17"/>
      <c r="C72" s="65" t="s">
        <v>254</v>
      </c>
      <c r="D72" s="66" t="s">
        <v>189</v>
      </c>
      <c r="E72" s="66" t="s">
        <v>201</v>
      </c>
      <c r="F72" s="63">
        <v>489</v>
      </c>
      <c r="G72" s="63">
        <v>641</v>
      </c>
      <c r="H72" s="63">
        <v>753</v>
      </c>
      <c r="I72" s="63">
        <v>917</v>
      </c>
      <c r="J72" s="63">
        <v>1037</v>
      </c>
    </row>
    <row r="73" spans="1:10" x14ac:dyDescent="0.25">
      <c r="A73" s="17"/>
      <c r="B73" s="17"/>
      <c r="C73" s="65" t="s">
        <v>255</v>
      </c>
      <c r="D73" s="66" t="s">
        <v>189</v>
      </c>
      <c r="E73" s="66" t="s">
        <v>245</v>
      </c>
      <c r="F73" s="63">
        <v>3116</v>
      </c>
      <c r="G73" s="63">
        <v>3622</v>
      </c>
      <c r="H73" s="63">
        <v>4028</v>
      </c>
      <c r="I73" s="63">
        <v>4837</v>
      </c>
      <c r="J73" s="63">
        <v>5548</v>
      </c>
    </row>
    <row r="74" spans="1:10" x14ac:dyDescent="0.25">
      <c r="A74" s="17"/>
      <c r="B74" s="17"/>
      <c r="C74" s="65" t="s">
        <v>256</v>
      </c>
      <c r="D74" s="66" t="s">
        <v>189</v>
      </c>
      <c r="E74" s="66" t="s">
        <v>203</v>
      </c>
      <c r="F74" s="63">
        <v>674</v>
      </c>
      <c r="G74" s="63">
        <v>715</v>
      </c>
      <c r="H74" s="63">
        <v>806</v>
      </c>
      <c r="I74" s="63">
        <v>806</v>
      </c>
      <c r="J74" s="63">
        <v>879</v>
      </c>
    </row>
    <row r="75" spans="1:10" x14ac:dyDescent="0.25">
      <c r="A75" s="17"/>
      <c r="B75" s="17"/>
      <c r="C75" s="65" t="s">
        <v>257</v>
      </c>
      <c r="D75" s="66" t="s">
        <v>189</v>
      </c>
      <c r="E75" s="66" t="s">
        <v>245</v>
      </c>
      <c r="F75" s="63">
        <v>741</v>
      </c>
      <c r="G75" s="63">
        <v>876</v>
      </c>
      <c r="H75" s="63">
        <v>927</v>
      </c>
      <c r="I75" s="63">
        <v>959</v>
      </c>
      <c r="J75" s="63">
        <v>1029</v>
      </c>
    </row>
    <row r="76" spans="1:10" x14ac:dyDescent="0.25">
      <c r="A76" s="17"/>
      <c r="B76" s="17"/>
      <c r="C76" s="65" t="s">
        <v>258</v>
      </c>
      <c r="D76" s="66" t="s">
        <v>189</v>
      </c>
      <c r="E76" s="66" t="s">
        <v>201</v>
      </c>
      <c r="F76" s="63">
        <v>3610</v>
      </c>
      <c r="G76" s="63">
        <v>4079</v>
      </c>
      <c r="H76" s="63">
        <v>4182</v>
      </c>
      <c r="I76" s="63">
        <v>4674</v>
      </c>
      <c r="J76" s="63">
        <v>5259</v>
      </c>
    </row>
    <row r="77" spans="1:10" x14ac:dyDescent="0.25">
      <c r="A77" s="17"/>
      <c r="B77" s="17"/>
      <c r="C77" s="65" t="s">
        <v>259</v>
      </c>
      <c r="D77" s="66" t="s">
        <v>189</v>
      </c>
      <c r="E77" s="66" t="s">
        <v>190</v>
      </c>
      <c r="F77" s="63">
        <v>129</v>
      </c>
      <c r="G77" s="63">
        <v>152</v>
      </c>
      <c r="H77" s="63">
        <v>137</v>
      </c>
      <c r="I77" s="63">
        <v>184</v>
      </c>
      <c r="J77" s="63">
        <v>208</v>
      </c>
    </row>
    <row r="78" spans="1:10" x14ac:dyDescent="0.25">
      <c r="A78" s="17"/>
      <c r="B78" s="17"/>
      <c r="C78" s="65" t="s">
        <v>260</v>
      </c>
      <c r="D78" s="66" t="s">
        <v>189</v>
      </c>
      <c r="E78" s="66" t="s">
        <v>245</v>
      </c>
      <c r="F78" s="63">
        <v>1509</v>
      </c>
      <c r="G78" s="63">
        <v>2058</v>
      </c>
      <c r="H78" s="63">
        <v>2808</v>
      </c>
      <c r="I78" s="63">
        <v>3267</v>
      </c>
      <c r="J78" s="63">
        <v>3505</v>
      </c>
    </row>
    <row r="79" spans="1:10" x14ac:dyDescent="0.25">
      <c r="A79" s="17"/>
      <c r="B79" s="17"/>
      <c r="C79" s="65" t="s">
        <v>261</v>
      </c>
      <c r="D79" s="66" t="s">
        <v>189</v>
      </c>
      <c r="E79" s="66" t="s">
        <v>206</v>
      </c>
      <c r="F79" s="63">
        <v>2050</v>
      </c>
      <c r="G79" s="63">
        <v>2104</v>
      </c>
      <c r="H79" s="63">
        <v>2055</v>
      </c>
      <c r="I79" s="63">
        <v>2070</v>
      </c>
      <c r="J79" s="63">
        <v>2119</v>
      </c>
    </row>
    <row r="80" spans="1:10" x14ac:dyDescent="0.25">
      <c r="A80" s="17"/>
      <c r="B80" s="17"/>
      <c r="C80" s="65" t="s">
        <v>262</v>
      </c>
      <c r="D80" s="66" t="s">
        <v>189</v>
      </c>
      <c r="E80" s="66" t="s">
        <v>185</v>
      </c>
      <c r="F80" s="63">
        <v>5246</v>
      </c>
      <c r="G80" s="63">
        <v>5772</v>
      </c>
      <c r="H80" s="63">
        <v>6115</v>
      </c>
      <c r="I80" s="63">
        <v>6745</v>
      </c>
      <c r="J80" s="63">
        <v>7705</v>
      </c>
    </row>
    <row r="81" spans="1:10" x14ac:dyDescent="0.25">
      <c r="A81" s="17"/>
      <c r="B81" s="17"/>
      <c r="C81" s="65" t="s">
        <v>263</v>
      </c>
      <c r="D81" s="66" t="s">
        <v>189</v>
      </c>
      <c r="E81" s="66" t="s">
        <v>198</v>
      </c>
      <c r="F81" s="63">
        <v>243</v>
      </c>
      <c r="G81" s="63">
        <v>322</v>
      </c>
      <c r="H81" s="63">
        <v>368</v>
      </c>
      <c r="I81" s="63">
        <v>424</v>
      </c>
      <c r="J81" s="63">
        <v>433</v>
      </c>
    </row>
    <row r="82" spans="1:10" x14ac:dyDescent="0.25">
      <c r="A82" s="17"/>
      <c r="B82" s="17"/>
      <c r="C82" s="65" t="s">
        <v>264</v>
      </c>
      <c r="D82" s="66" t="s">
        <v>189</v>
      </c>
      <c r="E82" s="66" t="s">
        <v>195</v>
      </c>
      <c r="F82" s="63">
        <v>1672</v>
      </c>
      <c r="G82" s="63">
        <v>1846</v>
      </c>
      <c r="H82" s="63">
        <v>1990</v>
      </c>
      <c r="I82" s="63">
        <v>2268</v>
      </c>
      <c r="J82" s="63">
        <v>2421</v>
      </c>
    </row>
    <row r="83" spans="1:10" x14ac:dyDescent="0.25">
      <c r="A83" s="17"/>
      <c r="B83" s="17"/>
      <c r="C83" s="65" t="s">
        <v>265</v>
      </c>
      <c r="D83" s="66" t="s">
        <v>189</v>
      </c>
      <c r="E83" s="66" t="s">
        <v>192</v>
      </c>
      <c r="F83" s="63">
        <v>516</v>
      </c>
      <c r="G83" s="63">
        <v>647</v>
      </c>
      <c r="H83" s="63">
        <v>721</v>
      </c>
      <c r="I83" s="63">
        <v>768</v>
      </c>
      <c r="J83" s="63">
        <v>876</v>
      </c>
    </row>
    <row r="84" spans="1:10" x14ac:dyDescent="0.25">
      <c r="A84" s="17"/>
      <c r="B84" s="17"/>
      <c r="C84" s="65" t="s">
        <v>266</v>
      </c>
      <c r="D84" s="66" t="s">
        <v>189</v>
      </c>
      <c r="E84" s="66" t="s">
        <v>198</v>
      </c>
      <c r="F84" s="63">
        <v>1640</v>
      </c>
      <c r="G84" s="63">
        <v>1937</v>
      </c>
      <c r="H84" s="63">
        <v>2603</v>
      </c>
      <c r="I84" s="63">
        <v>2945</v>
      </c>
      <c r="J84" s="63">
        <v>3578</v>
      </c>
    </row>
    <row r="85" spans="1:10" x14ac:dyDescent="0.25">
      <c r="A85" s="17"/>
      <c r="B85" s="17"/>
      <c r="C85" s="65" t="s">
        <v>267</v>
      </c>
      <c r="D85" s="66" t="s">
        <v>189</v>
      </c>
      <c r="E85" s="66" t="s">
        <v>268</v>
      </c>
      <c r="F85" s="63">
        <v>582</v>
      </c>
      <c r="G85" s="63">
        <v>708</v>
      </c>
      <c r="H85" s="63">
        <v>747</v>
      </c>
      <c r="I85" s="63">
        <v>777</v>
      </c>
      <c r="J85" s="63">
        <v>783</v>
      </c>
    </row>
    <row r="86" spans="1:10" x14ac:dyDescent="0.25">
      <c r="A86" s="17"/>
      <c r="B86" s="17"/>
      <c r="C86" s="65" t="s">
        <v>269</v>
      </c>
      <c r="D86" s="66" t="s">
        <v>189</v>
      </c>
      <c r="E86" s="66" t="s">
        <v>192</v>
      </c>
      <c r="F86" s="63">
        <v>695</v>
      </c>
      <c r="G86" s="63">
        <v>729</v>
      </c>
      <c r="H86" s="63">
        <v>896</v>
      </c>
      <c r="I86" s="63">
        <v>976</v>
      </c>
      <c r="J86" s="63">
        <v>1227</v>
      </c>
    </row>
    <row r="87" spans="1:10" x14ac:dyDescent="0.25">
      <c r="A87" s="17"/>
      <c r="B87" s="17"/>
      <c r="C87" s="65" t="s">
        <v>270</v>
      </c>
      <c r="D87" s="66" t="s">
        <v>189</v>
      </c>
      <c r="E87" s="66" t="s">
        <v>245</v>
      </c>
      <c r="F87" s="63">
        <v>761</v>
      </c>
      <c r="G87" s="63">
        <v>992</v>
      </c>
      <c r="H87" s="63">
        <v>1059</v>
      </c>
      <c r="I87" s="63">
        <v>1343</v>
      </c>
      <c r="J87" s="63">
        <v>1507</v>
      </c>
    </row>
    <row r="88" spans="1:10" x14ac:dyDescent="0.25">
      <c r="A88" s="17"/>
      <c r="B88" s="17"/>
      <c r="C88" s="65" t="s">
        <v>271</v>
      </c>
      <c r="D88" s="66" t="s">
        <v>189</v>
      </c>
      <c r="E88" s="66" t="s">
        <v>185</v>
      </c>
      <c r="F88" s="63">
        <v>949</v>
      </c>
      <c r="G88" s="63">
        <v>1111</v>
      </c>
      <c r="H88" s="63">
        <v>1177</v>
      </c>
      <c r="I88" s="63">
        <v>1456</v>
      </c>
      <c r="J88" s="63">
        <v>1573</v>
      </c>
    </row>
    <row r="89" spans="1:10" x14ac:dyDescent="0.25">
      <c r="A89" s="17"/>
      <c r="B89" s="17"/>
      <c r="C89" s="65" t="s">
        <v>272</v>
      </c>
      <c r="D89" s="66" t="s">
        <v>189</v>
      </c>
      <c r="E89" s="66" t="s">
        <v>192</v>
      </c>
      <c r="F89" s="63">
        <v>813</v>
      </c>
      <c r="G89" s="63">
        <v>812</v>
      </c>
      <c r="H89" s="63">
        <v>804</v>
      </c>
      <c r="I89" s="63">
        <v>915</v>
      </c>
      <c r="J89" s="63">
        <v>1214</v>
      </c>
    </row>
    <row r="90" spans="1:10" x14ac:dyDescent="0.25">
      <c r="A90" s="17"/>
      <c r="B90" s="17"/>
      <c r="C90" s="65" t="s">
        <v>273</v>
      </c>
      <c r="D90" s="66" t="s">
        <v>189</v>
      </c>
      <c r="E90" s="66" t="s">
        <v>206</v>
      </c>
      <c r="F90" s="63">
        <v>926</v>
      </c>
      <c r="G90" s="63">
        <v>1041</v>
      </c>
      <c r="H90" s="63">
        <v>1184</v>
      </c>
      <c r="I90" s="63">
        <v>1230</v>
      </c>
      <c r="J90" s="63">
        <v>1340</v>
      </c>
    </row>
    <row r="91" spans="1:10" x14ac:dyDescent="0.25">
      <c r="A91" s="17"/>
      <c r="B91" s="17"/>
      <c r="C91" s="65" t="s">
        <v>274</v>
      </c>
      <c r="D91" s="66" t="s">
        <v>189</v>
      </c>
      <c r="E91" s="66" t="s">
        <v>245</v>
      </c>
      <c r="F91" s="63">
        <v>616</v>
      </c>
      <c r="G91" s="63">
        <v>668</v>
      </c>
      <c r="H91" s="63">
        <v>816</v>
      </c>
      <c r="I91" s="63">
        <v>881</v>
      </c>
      <c r="J91" s="63">
        <v>936</v>
      </c>
    </row>
    <row r="92" spans="1:10" x14ac:dyDescent="0.25">
      <c r="A92" s="17"/>
      <c r="B92" s="17"/>
      <c r="C92" s="65" t="s">
        <v>275</v>
      </c>
      <c r="D92" s="66" t="s">
        <v>189</v>
      </c>
      <c r="E92" s="66" t="s">
        <v>192</v>
      </c>
      <c r="F92" s="63">
        <v>2219</v>
      </c>
      <c r="G92" s="63">
        <v>2400</v>
      </c>
      <c r="H92" s="63">
        <v>2575</v>
      </c>
      <c r="I92" s="63">
        <v>3226</v>
      </c>
      <c r="J92" s="63">
        <v>4025</v>
      </c>
    </row>
    <row r="93" spans="1:10" x14ac:dyDescent="0.25">
      <c r="A93" s="17"/>
      <c r="B93" s="17"/>
      <c r="C93" s="65" t="s">
        <v>276</v>
      </c>
      <c r="D93" s="66" t="s">
        <v>189</v>
      </c>
      <c r="E93" s="66" t="s">
        <v>195</v>
      </c>
      <c r="F93" s="63">
        <v>167</v>
      </c>
      <c r="G93" s="63">
        <v>259</v>
      </c>
      <c r="H93" s="63">
        <v>405</v>
      </c>
      <c r="I93" s="63">
        <v>546</v>
      </c>
      <c r="J93" s="63">
        <v>618</v>
      </c>
    </row>
    <row r="94" spans="1:10" x14ac:dyDescent="0.25">
      <c r="A94" s="17"/>
      <c r="B94" s="17"/>
      <c r="C94" s="65" t="s">
        <v>277</v>
      </c>
      <c r="D94" s="66" t="s">
        <v>189</v>
      </c>
      <c r="E94" s="66" t="s">
        <v>195</v>
      </c>
      <c r="F94" s="63">
        <v>800</v>
      </c>
      <c r="G94" s="63">
        <v>1102</v>
      </c>
      <c r="H94" s="63">
        <v>1569</v>
      </c>
      <c r="I94" s="63">
        <v>1864</v>
      </c>
      <c r="J94" s="63">
        <v>2060</v>
      </c>
    </row>
    <row r="95" spans="1:10" x14ac:dyDescent="0.25">
      <c r="A95" s="17"/>
      <c r="B95" s="17"/>
      <c r="C95" s="65" t="s">
        <v>278</v>
      </c>
      <c r="D95" s="66" t="s">
        <v>189</v>
      </c>
      <c r="E95" s="66" t="s">
        <v>268</v>
      </c>
      <c r="F95" s="63">
        <v>3044</v>
      </c>
      <c r="G95" s="63">
        <v>3568</v>
      </c>
      <c r="H95" s="63">
        <v>3917</v>
      </c>
      <c r="I95" s="63">
        <v>5163</v>
      </c>
      <c r="J95" s="63">
        <v>5588</v>
      </c>
    </row>
    <row r="96" spans="1:10" x14ac:dyDescent="0.25">
      <c r="A96" s="17"/>
      <c r="B96" s="17"/>
      <c r="C96" s="65" t="s">
        <v>279</v>
      </c>
      <c r="D96" s="66" t="s">
        <v>184</v>
      </c>
      <c r="E96" s="66" t="s">
        <v>203</v>
      </c>
      <c r="F96" s="63">
        <v>374</v>
      </c>
      <c r="G96" s="63">
        <v>433</v>
      </c>
      <c r="H96" s="63">
        <v>434</v>
      </c>
      <c r="I96" s="63">
        <v>398</v>
      </c>
      <c r="J96" s="63">
        <v>423</v>
      </c>
    </row>
    <row r="97" spans="1:10" x14ac:dyDescent="0.25">
      <c r="A97" s="17"/>
      <c r="B97" s="17"/>
      <c r="C97" s="65" t="s">
        <v>280</v>
      </c>
      <c r="D97" s="66" t="s">
        <v>189</v>
      </c>
      <c r="E97" s="66" t="s">
        <v>245</v>
      </c>
      <c r="F97" s="63">
        <v>1834</v>
      </c>
      <c r="G97" s="63">
        <v>1879</v>
      </c>
      <c r="H97" s="63">
        <v>2276</v>
      </c>
      <c r="I97" s="63">
        <v>2569</v>
      </c>
      <c r="J97" s="63">
        <v>2646</v>
      </c>
    </row>
    <row r="98" spans="1:10" x14ac:dyDescent="0.25">
      <c r="A98" s="17"/>
      <c r="B98" s="17"/>
      <c r="C98" s="65" t="s">
        <v>281</v>
      </c>
      <c r="D98" s="66" t="s">
        <v>189</v>
      </c>
      <c r="E98" s="66" t="s">
        <v>190</v>
      </c>
      <c r="F98" s="63">
        <v>206</v>
      </c>
      <c r="G98" s="63">
        <v>275</v>
      </c>
      <c r="H98" s="63">
        <v>264</v>
      </c>
      <c r="I98" s="63">
        <v>325</v>
      </c>
      <c r="J98" s="63">
        <v>363</v>
      </c>
    </row>
    <row r="99" spans="1:10" x14ac:dyDescent="0.25">
      <c r="A99" s="17"/>
      <c r="B99" s="17"/>
      <c r="C99" s="65" t="s">
        <v>282</v>
      </c>
      <c r="D99" s="66" t="s">
        <v>189</v>
      </c>
      <c r="E99" s="66" t="s">
        <v>201</v>
      </c>
      <c r="F99" s="63">
        <v>1041</v>
      </c>
      <c r="G99" s="63">
        <v>1328</v>
      </c>
      <c r="H99" s="63">
        <v>1377</v>
      </c>
      <c r="I99" s="63">
        <v>1812</v>
      </c>
      <c r="J99" s="63">
        <v>2074</v>
      </c>
    </row>
    <row r="100" spans="1:10" x14ac:dyDescent="0.25">
      <c r="A100" s="17"/>
      <c r="B100" s="17"/>
      <c r="C100" s="65" t="s">
        <v>283</v>
      </c>
      <c r="D100" s="66" t="s">
        <v>189</v>
      </c>
      <c r="E100" s="66" t="s">
        <v>187</v>
      </c>
      <c r="F100" s="63">
        <v>691</v>
      </c>
      <c r="G100" s="63">
        <v>662</v>
      </c>
      <c r="H100" s="63">
        <v>701</v>
      </c>
      <c r="I100" s="63">
        <v>751</v>
      </c>
      <c r="J100" s="63">
        <v>854</v>
      </c>
    </row>
    <row r="101" spans="1:10" x14ac:dyDescent="0.25">
      <c r="A101" s="17"/>
      <c r="B101" s="17"/>
      <c r="C101" s="65" t="s">
        <v>284</v>
      </c>
      <c r="D101" s="66" t="s">
        <v>184</v>
      </c>
      <c r="E101" s="66" t="s">
        <v>203</v>
      </c>
      <c r="F101" s="63">
        <v>2433</v>
      </c>
      <c r="G101" s="63">
        <v>2581</v>
      </c>
      <c r="H101" s="63">
        <v>2710</v>
      </c>
      <c r="I101" s="63">
        <v>3098</v>
      </c>
      <c r="J101" s="63">
        <v>3471</v>
      </c>
    </row>
    <row r="102" spans="1:10" x14ac:dyDescent="0.25">
      <c r="A102" s="17"/>
      <c r="B102" s="17"/>
      <c r="C102" s="65" t="s">
        <v>285</v>
      </c>
      <c r="D102" s="66" t="s">
        <v>189</v>
      </c>
      <c r="E102" s="66" t="s">
        <v>203</v>
      </c>
      <c r="F102" s="63">
        <v>1465</v>
      </c>
      <c r="G102" s="63">
        <v>1588</v>
      </c>
      <c r="H102" s="63">
        <v>1611</v>
      </c>
      <c r="I102" s="63">
        <v>1581</v>
      </c>
      <c r="J102" s="63">
        <v>1673</v>
      </c>
    </row>
    <row r="103" spans="1:10" x14ac:dyDescent="0.25">
      <c r="A103" s="17"/>
      <c r="B103" s="17"/>
      <c r="C103" s="65" t="s">
        <v>286</v>
      </c>
      <c r="D103" s="66" t="s">
        <v>189</v>
      </c>
      <c r="E103" s="66" t="s">
        <v>187</v>
      </c>
      <c r="F103" s="63">
        <v>3080</v>
      </c>
      <c r="G103" s="63">
        <v>3577</v>
      </c>
      <c r="H103" s="63">
        <v>3910</v>
      </c>
      <c r="I103" s="63">
        <v>4119</v>
      </c>
      <c r="J103" s="63">
        <v>4342</v>
      </c>
    </row>
    <row r="104" spans="1:10" x14ac:dyDescent="0.25">
      <c r="A104" s="17"/>
      <c r="B104" s="17"/>
      <c r="C104" s="65" t="s">
        <v>287</v>
      </c>
      <c r="D104" s="66" t="s">
        <v>189</v>
      </c>
      <c r="E104" s="66" t="s">
        <v>201</v>
      </c>
      <c r="F104" s="63">
        <v>1114</v>
      </c>
      <c r="G104" s="63">
        <v>1320</v>
      </c>
      <c r="H104" s="63">
        <v>1486</v>
      </c>
      <c r="I104" s="63">
        <v>1589</v>
      </c>
      <c r="J104" s="63">
        <v>1747</v>
      </c>
    </row>
    <row r="105" spans="1:10" x14ac:dyDescent="0.25">
      <c r="A105" s="17"/>
      <c r="B105" s="17"/>
      <c r="C105" s="65" t="s">
        <v>288</v>
      </c>
      <c r="D105" s="66" t="s">
        <v>189</v>
      </c>
      <c r="E105" s="66" t="s">
        <v>185</v>
      </c>
      <c r="F105" s="63">
        <v>4356</v>
      </c>
      <c r="G105" s="63">
        <v>4781</v>
      </c>
      <c r="H105" s="63">
        <v>5025</v>
      </c>
      <c r="I105" s="63">
        <v>5625</v>
      </c>
      <c r="J105" s="63">
        <v>6091</v>
      </c>
    </row>
    <row r="106" spans="1:10" x14ac:dyDescent="0.25">
      <c r="A106" s="17"/>
      <c r="B106" s="17"/>
      <c r="C106" s="65" t="s">
        <v>289</v>
      </c>
      <c r="D106" s="66" t="s">
        <v>184</v>
      </c>
      <c r="E106" s="66" t="s">
        <v>245</v>
      </c>
      <c r="F106" s="63">
        <v>2801</v>
      </c>
      <c r="G106" s="63">
        <v>2958</v>
      </c>
      <c r="H106" s="63">
        <v>3218</v>
      </c>
      <c r="I106" s="63">
        <v>3191</v>
      </c>
      <c r="J106" s="63">
        <v>3625</v>
      </c>
    </row>
    <row r="107" spans="1:10" x14ac:dyDescent="0.25">
      <c r="A107" s="17"/>
      <c r="B107" s="17"/>
      <c r="C107" s="65" t="s">
        <v>290</v>
      </c>
      <c r="D107" s="66" t="s">
        <v>189</v>
      </c>
      <c r="E107" s="66" t="s">
        <v>203</v>
      </c>
      <c r="F107" s="63">
        <v>1254</v>
      </c>
      <c r="G107" s="63">
        <v>1197</v>
      </c>
      <c r="H107" s="63">
        <v>1298</v>
      </c>
      <c r="I107" s="63">
        <v>1307</v>
      </c>
      <c r="J107" s="63">
        <v>1289</v>
      </c>
    </row>
    <row r="108" spans="1:10" x14ac:dyDescent="0.25">
      <c r="A108" s="17"/>
      <c r="B108" s="17"/>
      <c r="C108" s="65" t="s">
        <v>291</v>
      </c>
      <c r="D108" s="66" t="s">
        <v>189</v>
      </c>
      <c r="E108" s="66" t="s">
        <v>206</v>
      </c>
      <c r="F108" s="63">
        <v>346</v>
      </c>
      <c r="G108" s="63">
        <v>381</v>
      </c>
      <c r="H108" s="63">
        <v>409</v>
      </c>
      <c r="I108" s="63">
        <v>444</v>
      </c>
      <c r="J108" s="63">
        <v>446</v>
      </c>
    </row>
    <row r="109" spans="1:10" x14ac:dyDescent="0.25">
      <c r="A109" s="17"/>
      <c r="B109" s="17"/>
      <c r="C109" s="65" t="s">
        <v>292</v>
      </c>
      <c r="D109" s="66" t="s">
        <v>189</v>
      </c>
      <c r="E109" s="66" t="s">
        <v>203</v>
      </c>
      <c r="F109" s="63">
        <v>1882</v>
      </c>
      <c r="G109" s="63">
        <v>2052</v>
      </c>
      <c r="H109" s="63">
        <v>2287</v>
      </c>
      <c r="I109" s="63">
        <v>2534</v>
      </c>
      <c r="J109" s="63">
        <v>2742</v>
      </c>
    </row>
    <row r="110" spans="1:10" x14ac:dyDescent="0.25">
      <c r="A110" s="17"/>
      <c r="B110" s="17"/>
      <c r="C110" s="65" t="s">
        <v>293</v>
      </c>
      <c r="D110" s="66" t="s">
        <v>184</v>
      </c>
      <c r="E110" s="66" t="s">
        <v>192</v>
      </c>
      <c r="F110" s="63">
        <v>7585</v>
      </c>
      <c r="G110" s="63">
        <v>7530</v>
      </c>
      <c r="H110" s="63">
        <v>7568</v>
      </c>
      <c r="I110" s="63">
        <v>8296</v>
      </c>
      <c r="J110" s="63">
        <v>8017</v>
      </c>
    </row>
    <row r="111" spans="1:10" x14ac:dyDescent="0.25">
      <c r="A111" s="17"/>
      <c r="B111" s="17"/>
      <c r="C111" s="65" t="s">
        <v>294</v>
      </c>
      <c r="D111" s="66" t="s">
        <v>189</v>
      </c>
      <c r="E111" s="66" t="s">
        <v>203</v>
      </c>
      <c r="F111" s="63">
        <v>1665</v>
      </c>
      <c r="G111" s="63">
        <v>2001</v>
      </c>
      <c r="H111" s="63">
        <v>2192</v>
      </c>
      <c r="I111" s="63">
        <v>2124</v>
      </c>
      <c r="J111" s="63">
        <v>2148</v>
      </c>
    </row>
    <row r="112" spans="1:10" x14ac:dyDescent="0.25">
      <c r="A112" s="17"/>
      <c r="B112" s="17"/>
      <c r="C112" s="65" t="s">
        <v>295</v>
      </c>
      <c r="D112" s="66" t="s">
        <v>189</v>
      </c>
      <c r="E112" s="66" t="s">
        <v>206</v>
      </c>
      <c r="F112" s="63">
        <v>509</v>
      </c>
      <c r="G112" s="63">
        <v>562</v>
      </c>
      <c r="H112" s="63">
        <v>662</v>
      </c>
      <c r="I112" s="63">
        <v>739</v>
      </c>
      <c r="J112" s="63">
        <v>762</v>
      </c>
    </row>
    <row r="113" spans="1:10" x14ac:dyDescent="0.25">
      <c r="A113" s="17"/>
      <c r="B113" s="17"/>
      <c r="C113" s="65" t="s">
        <v>296</v>
      </c>
      <c r="D113" s="66" t="s">
        <v>189</v>
      </c>
      <c r="E113" s="66" t="s">
        <v>198</v>
      </c>
      <c r="F113" s="63">
        <v>954</v>
      </c>
      <c r="G113" s="63">
        <v>1349</v>
      </c>
      <c r="H113" s="63">
        <v>1819</v>
      </c>
      <c r="I113" s="63">
        <v>2175</v>
      </c>
      <c r="J113" s="63">
        <v>2367</v>
      </c>
    </row>
    <row r="114" spans="1:10" x14ac:dyDescent="0.25">
      <c r="A114" s="17"/>
      <c r="B114" s="17"/>
      <c r="C114" s="65" t="s">
        <v>297</v>
      </c>
      <c r="D114" s="66" t="s">
        <v>189</v>
      </c>
      <c r="E114" s="66" t="s">
        <v>268</v>
      </c>
      <c r="F114" s="63">
        <v>2218</v>
      </c>
      <c r="G114" s="63">
        <v>2665</v>
      </c>
      <c r="H114" s="63">
        <v>3043</v>
      </c>
      <c r="I114" s="63">
        <v>3620</v>
      </c>
      <c r="J114" s="63">
        <v>3927</v>
      </c>
    </row>
    <row r="115" spans="1:10" x14ac:dyDescent="0.25">
      <c r="A115" s="17"/>
      <c r="B115" s="17"/>
      <c r="C115" s="65" t="s">
        <v>298</v>
      </c>
      <c r="D115" s="66" t="s">
        <v>189</v>
      </c>
      <c r="E115" s="66" t="s">
        <v>201</v>
      </c>
      <c r="F115" s="63">
        <v>943</v>
      </c>
      <c r="G115" s="63">
        <v>1291</v>
      </c>
      <c r="H115" s="63">
        <v>1551</v>
      </c>
      <c r="I115" s="63">
        <v>1953</v>
      </c>
      <c r="J115" s="63">
        <v>2114</v>
      </c>
    </row>
    <row r="116" spans="1:10" x14ac:dyDescent="0.25">
      <c r="A116" s="17"/>
      <c r="B116" s="17"/>
      <c r="C116" s="65" t="s">
        <v>299</v>
      </c>
      <c r="D116" s="66" t="s">
        <v>189</v>
      </c>
      <c r="E116" s="66" t="s">
        <v>198</v>
      </c>
      <c r="F116" s="63">
        <v>275</v>
      </c>
      <c r="G116" s="63">
        <v>303</v>
      </c>
      <c r="H116" s="63">
        <v>313</v>
      </c>
      <c r="I116" s="63">
        <v>303</v>
      </c>
      <c r="J116" s="63">
        <v>334</v>
      </c>
    </row>
    <row r="117" spans="1:10" x14ac:dyDescent="0.25">
      <c r="A117" s="17"/>
      <c r="B117" s="17"/>
      <c r="C117" s="65" t="s">
        <v>300</v>
      </c>
      <c r="D117" s="66" t="s">
        <v>189</v>
      </c>
      <c r="E117" s="66" t="s">
        <v>192</v>
      </c>
      <c r="F117" s="63">
        <v>1539</v>
      </c>
      <c r="G117" s="63">
        <v>1758</v>
      </c>
      <c r="H117" s="63">
        <v>2055</v>
      </c>
      <c r="I117" s="63">
        <v>2636</v>
      </c>
      <c r="J117" s="63">
        <v>2936</v>
      </c>
    </row>
    <row r="118" spans="1:10" x14ac:dyDescent="0.25">
      <c r="A118" s="17"/>
      <c r="B118" s="17"/>
      <c r="C118" s="65" t="s">
        <v>301</v>
      </c>
      <c r="D118" s="66" t="s">
        <v>189</v>
      </c>
      <c r="E118" s="66" t="s">
        <v>203</v>
      </c>
      <c r="F118" s="63">
        <v>191</v>
      </c>
      <c r="G118" s="63">
        <v>247</v>
      </c>
      <c r="H118" s="63">
        <v>257</v>
      </c>
      <c r="I118" s="63">
        <v>240</v>
      </c>
      <c r="J118" s="63">
        <v>239</v>
      </c>
    </row>
    <row r="119" spans="1:10" x14ac:dyDescent="0.25">
      <c r="A119" s="17"/>
      <c r="B119" s="17"/>
      <c r="C119" s="65" t="s">
        <v>302</v>
      </c>
      <c r="D119" s="66" t="s">
        <v>184</v>
      </c>
      <c r="E119" s="66" t="s">
        <v>201</v>
      </c>
      <c r="F119" s="63">
        <v>3285</v>
      </c>
      <c r="G119" s="63">
        <v>3827</v>
      </c>
      <c r="H119" s="63">
        <v>4239</v>
      </c>
      <c r="I119" s="63">
        <v>4648</v>
      </c>
      <c r="J119" s="63">
        <v>5490</v>
      </c>
    </row>
    <row r="120" spans="1:10" x14ac:dyDescent="0.25">
      <c r="A120" s="17"/>
      <c r="B120" s="17"/>
      <c r="C120" s="65" t="s">
        <v>303</v>
      </c>
      <c r="D120" s="66" t="s">
        <v>189</v>
      </c>
      <c r="E120" s="66" t="s">
        <v>206</v>
      </c>
      <c r="F120" s="63">
        <v>457</v>
      </c>
      <c r="G120" s="63">
        <v>4752</v>
      </c>
      <c r="H120" s="63">
        <v>5511</v>
      </c>
      <c r="I120" s="63">
        <v>5609</v>
      </c>
      <c r="J120" s="63">
        <v>6219</v>
      </c>
    </row>
    <row r="121" spans="1:10" x14ac:dyDescent="0.25">
      <c r="A121" s="17"/>
      <c r="B121" s="17"/>
      <c r="C121" s="65" t="s">
        <v>304</v>
      </c>
      <c r="D121" s="66" t="s">
        <v>189</v>
      </c>
      <c r="E121" s="66" t="s">
        <v>190</v>
      </c>
      <c r="F121" s="63">
        <v>1788</v>
      </c>
      <c r="G121" s="63">
        <v>1936</v>
      </c>
      <c r="H121" s="63">
        <v>2689</v>
      </c>
      <c r="I121" s="63">
        <v>3151</v>
      </c>
      <c r="J121" s="63">
        <v>3533</v>
      </c>
    </row>
    <row r="122" spans="1:10" x14ac:dyDescent="0.25">
      <c r="A122" s="17"/>
      <c r="B122" s="17"/>
      <c r="C122" s="65" t="s">
        <v>305</v>
      </c>
      <c r="D122" s="66" t="s">
        <v>189</v>
      </c>
      <c r="E122" s="66" t="s">
        <v>245</v>
      </c>
      <c r="F122" s="63">
        <v>1532</v>
      </c>
      <c r="G122" s="63">
        <v>1709</v>
      </c>
      <c r="H122" s="63">
        <v>1869</v>
      </c>
      <c r="I122" s="63">
        <v>1938</v>
      </c>
      <c r="J122" s="63">
        <v>1966</v>
      </c>
    </row>
    <row r="123" spans="1:10" x14ac:dyDescent="0.25">
      <c r="A123" s="17"/>
      <c r="B123" s="17"/>
      <c r="C123" s="65" t="s">
        <v>306</v>
      </c>
      <c r="D123" s="66" t="s">
        <v>189</v>
      </c>
      <c r="E123" s="66" t="s">
        <v>268</v>
      </c>
      <c r="F123" s="63">
        <v>6360</v>
      </c>
      <c r="G123" s="63">
        <v>7125</v>
      </c>
      <c r="H123" s="63">
        <v>8297</v>
      </c>
      <c r="I123" s="63">
        <v>10023</v>
      </c>
      <c r="J123" s="63">
        <v>11003</v>
      </c>
    </row>
    <row r="124" spans="1:10" x14ac:dyDescent="0.25">
      <c r="A124" s="17"/>
      <c r="B124" s="17"/>
      <c r="C124" s="65" t="s">
        <v>307</v>
      </c>
      <c r="D124" s="66" t="s">
        <v>189</v>
      </c>
      <c r="E124" s="66" t="s">
        <v>198</v>
      </c>
      <c r="F124" s="63">
        <v>280</v>
      </c>
      <c r="G124" s="63">
        <v>397</v>
      </c>
      <c r="H124" s="63">
        <v>398</v>
      </c>
      <c r="I124" s="63">
        <v>414</v>
      </c>
      <c r="J124" s="63">
        <v>394</v>
      </c>
    </row>
    <row r="125" spans="1:10" x14ac:dyDescent="0.25">
      <c r="A125" s="17"/>
      <c r="B125" s="17"/>
      <c r="C125" s="65" t="s">
        <v>308</v>
      </c>
      <c r="D125" s="66" t="s">
        <v>189</v>
      </c>
      <c r="E125" s="66" t="s">
        <v>187</v>
      </c>
      <c r="F125" s="63">
        <v>593</v>
      </c>
      <c r="G125" s="63">
        <v>724</v>
      </c>
      <c r="H125" s="63">
        <v>798</v>
      </c>
      <c r="I125" s="63">
        <v>850</v>
      </c>
      <c r="J125" s="63">
        <v>926</v>
      </c>
    </row>
    <row r="126" spans="1:10" x14ac:dyDescent="0.25">
      <c r="A126" s="17"/>
      <c r="B126" s="17"/>
      <c r="C126" s="65" t="s">
        <v>309</v>
      </c>
      <c r="D126" s="66" t="s">
        <v>189</v>
      </c>
      <c r="E126" s="66" t="s">
        <v>192</v>
      </c>
      <c r="F126" s="63">
        <v>2858</v>
      </c>
      <c r="G126" s="63">
        <v>3406</v>
      </c>
      <c r="H126" s="63">
        <v>3413</v>
      </c>
      <c r="I126" s="63">
        <v>4013</v>
      </c>
      <c r="J126" s="63">
        <v>4384</v>
      </c>
    </row>
    <row r="127" spans="1:10" x14ac:dyDescent="0.25">
      <c r="A127" s="17"/>
      <c r="B127" s="17"/>
      <c r="C127" s="65" t="s">
        <v>310</v>
      </c>
      <c r="D127" s="66" t="s">
        <v>189</v>
      </c>
      <c r="E127" s="66" t="s">
        <v>185</v>
      </c>
      <c r="F127" s="63">
        <v>2471</v>
      </c>
      <c r="G127" s="63">
        <v>2663</v>
      </c>
      <c r="H127" s="63">
        <v>3083</v>
      </c>
      <c r="I127" s="63">
        <v>3578</v>
      </c>
      <c r="J127" s="63">
        <v>3865</v>
      </c>
    </row>
    <row r="128" spans="1:10" x14ac:dyDescent="0.25">
      <c r="A128" s="17"/>
      <c r="B128" s="17"/>
      <c r="C128" s="65" t="s">
        <v>311</v>
      </c>
      <c r="D128" s="66" t="s">
        <v>189</v>
      </c>
      <c r="E128" s="66" t="s">
        <v>190</v>
      </c>
      <c r="F128" s="63">
        <v>590</v>
      </c>
      <c r="G128" s="63">
        <v>789</v>
      </c>
      <c r="H128" s="63">
        <v>980</v>
      </c>
      <c r="I128" s="63">
        <v>1013</v>
      </c>
      <c r="J128" s="63">
        <v>1172</v>
      </c>
    </row>
    <row r="129" spans="1:10" x14ac:dyDescent="0.25">
      <c r="A129" s="17"/>
      <c r="B129" s="17"/>
      <c r="C129" s="65" t="s">
        <v>312</v>
      </c>
      <c r="D129" s="66" t="s">
        <v>189</v>
      </c>
      <c r="E129" s="66" t="s">
        <v>198</v>
      </c>
      <c r="F129" s="63">
        <v>482</v>
      </c>
      <c r="G129" s="63">
        <v>674</v>
      </c>
      <c r="H129" s="63">
        <v>780</v>
      </c>
      <c r="I129" s="63">
        <v>952</v>
      </c>
      <c r="J129" s="63">
        <v>1103</v>
      </c>
    </row>
    <row r="130" spans="1:10" x14ac:dyDescent="0.25">
      <c r="A130" s="17"/>
      <c r="B130" s="17"/>
      <c r="C130" s="65" t="s">
        <v>313</v>
      </c>
      <c r="D130" s="66" t="s">
        <v>189</v>
      </c>
      <c r="E130" s="66" t="s">
        <v>268</v>
      </c>
      <c r="F130" s="63">
        <v>816</v>
      </c>
      <c r="G130" s="63">
        <v>807</v>
      </c>
      <c r="H130" s="63">
        <v>1084</v>
      </c>
      <c r="I130" s="63">
        <v>1305</v>
      </c>
      <c r="J130" s="63">
        <v>1430</v>
      </c>
    </row>
    <row r="131" spans="1:10" x14ac:dyDescent="0.25">
      <c r="A131" s="17"/>
      <c r="B131" s="17"/>
      <c r="C131" s="65" t="s">
        <v>314</v>
      </c>
      <c r="D131" s="66" t="s">
        <v>189</v>
      </c>
      <c r="E131" s="66" t="s">
        <v>245</v>
      </c>
      <c r="F131" s="63">
        <v>602</v>
      </c>
      <c r="G131" s="63">
        <v>614</v>
      </c>
      <c r="H131" s="63">
        <v>587</v>
      </c>
      <c r="I131" s="63">
        <v>747</v>
      </c>
      <c r="J131" s="63">
        <v>936</v>
      </c>
    </row>
    <row r="132" spans="1:10" x14ac:dyDescent="0.25">
      <c r="A132" s="17"/>
      <c r="B132" s="17"/>
      <c r="C132" s="65" t="s">
        <v>315</v>
      </c>
      <c r="D132" s="66" t="s">
        <v>189</v>
      </c>
      <c r="E132" s="66" t="s">
        <v>187</v>
      </c>
      <c r="F132" s="63">
        <v>2520</v>
      </c>
      <c r="G132" s="63">
        <v>2716</v>
      </c>
      <c r="H132" s="63">
        <v>2741</v>
      </c>
      <c r="I132" s="63">
        <v>2817</v>
      </c>
      <c r="J132" s="63">
        <v>2912</v>
      </c>
    </row>
    <row r="133" spans="1:10" x14ac:dyDescent="0.25">
      <c r="A133" s="17"/>
      <c r="B133" s="17"/>
      <c r="C133" s="65" t="s">
        <v>316</v>
      </c>
      <c r="D133" s="66" t="s">
        <v>189</v>
      </c>
      <c r="E133" s="66" t="s">
        <v>190</v>
      </c>
      <c r="F133" s="63">
        <v>5399</v>
      </c>
      <c r="G133" s="63">
        <v>6009</v>
      </c>
      <c r="H133" s="63">
        <v>6545</v>
      </c>
      <c r="I133" s="63">
        <v>6952</v>
      </c>
      <c r="J133" s="63">
        <v>7763</v>
      </c>
    </row>
    <row r="134" spans="1:10" x14ac:dyDescent="0.25">
      <c r="A134" s="17"/>
      <c r="B134" s="17"/>
      <c r="C134" s="65" t="s">
        <v>317</v>
      </c>
      <c r="D134" s="66" t="s">
        <v>189</v>
      </c>
      <c r="E134" s="66" t="s">
        <v>201</v>
      </c>
      <c r="F134" s="63">
        <v>7203</v>
      </c>
      <c r="G134" s="63">
        <v>7707</v>
      </c>
      <c r="H134" s="63">
        <v>7613</v>
      </c>
      <c r="I134" s="63">
        <v>8153</v>
      </c>
      <c r="J134" s="63">
        <v>8725</v>
      </c>
    </row>
    <row r="135" spans="1:10" x14ac:dyDescent="0.25">
      <c r="A135" s="17"/>
      <c r="B135" s="17"/>
      <c r="C135" s="65" t="s">
        <v>318</v>
      </c>
      <c r="D135" s="66" t="s">
        <v>189</v>
      </c>
      <c r="E135" s="66" t="s">
        <v>192</v>
      </c>
      <c r="F135" s="63">
        <v>3406</v>
      </c>
      <c r="G135" s="63">
        <v>3576</v>
      </c>
      <c r="H135" s="63">
        <v>3846</v>
      </c>
      <c r="I135" s="63">
        <v>4209</v>
      </c>
      <c r="J135" s="63">
        <v>4747</v>
      </c>
    </row>
    <row r="136" spans="1:10" x14ac:dyDescent="0.25">
      <c r="A136" s="17"/>
      <c r="B136" s="17"/>
      <c r="C136" s="65" t="s">
        <v>319</v>
      </c>
      <c r="D136" s="66" t="s">
        <v>189</v>
      </c>
      <c r="E136" s="66" t="s">
        <v>201</v>
      </c>
      <c r="F136" s="63">
        <v>2424</v>
      </c>
      <c r="G136" s="63">
        <v>2536</v>
      </c>
      <c r="H136" s="63">
        <v>2443</v>
      </c>
      <c r="I136" s="63">
        <v>3457</v>
      </c>
      <c r="J136" s="63">
        <v>4025</v>
      </c>
    </row>
    <row r="137" spans="1:10" x14ac:dyDescent="0.25">
      <c r="A137" s="17"/>
      <c r="B137" s="17"/>
      <c r="C137" s="65" t="s">
        <v>320</v>
      </c>
      <c r="D137" s="66" t="s">
        <v>189</v>
      </c>
      <c r="E137" s="66" t="s">
        <v>195</v>
      </c>
      <c r="F137" s="63">
        <v>1631</v>
      </c>
      <c r="G137" s="63">
        <v>2131</v>
      </c>
      <c r="H137" s="63">
        <v>2471</v>
      </c>
      <c r="I137" s="63">
        <v>2394</v>
      </c>
      <c r="J137" s="63">
        <v>2839</v>
      </c>
    </row>
    <row r="138" spans="1:10" x14ac:dyDescent="0.25">
      <c r="A138" s="17"/>
      <c r="B138" s="17"/>
      <c r="C138" s="65" t="s">
        <v>321</v>
      </c>
      <c r="D138" s="66" t="s">
        <v>189</v>
      </c>
      <c r="E138" s="66" t="s">
        <v>185</v>
      </c>
      <c r="F138" s="63">
        <v>5696</v>
      </c>
      <c r="G138" s="63">
        <v>6735</v>
      </c>
      <c r="H138" s="63">
        <v>6740</v>
      </c>
      <c r="I138" s="63">
        <v>7496</v>
      </c>
      <c r="J138" s="63">
        <v>8109</v>
      </c>
    </row>
    <row r="139" spans="1:10" x14ac:dyDescent="0.25">
      <c r="A139" s="17"/>
      <c r="B139" s="17"/>
      <c r="C139" s="65" t="s">
        <v>322</v>
      </c>
      <c r="D139" s="66" t="s">
        <v>189</v>
      </c>
      <c r="E139" s="66" t="s">
        <v>245</v>
      </c>
      <c r="F139" s="63">
        <v>416</v>
      </c>
      <c r="G139" s="63">
        <v>462</v>
      </c>
      <c r="H139" s="63">
        <v>496</v>
      </c>
      <c r="I139" s="63">
        <v>568</v>
      </c>
      <c r="J139" s="63">
        <v>602</v>
      </c>
    </row>
    <row r="140" spans="1:10" x14ac:dyDescent="0.25">
      <c r="A140" s="17"/>
      <c r="B140" s="17"/>
      <c r="C140" s="65" t="s">
        <v>323</v>
      </c>
      <c r="D140" s="66" t="s">
        <v>189</v>
      </c>
      <c r="E140" s="66" t="s">
        <v>206</v>
      </c>
      <c r="F140" s="63">
        <v>1852</v>
      </c>
      <c r="G140" s="63">
        <v>2188</v>
      </c>
      <c r="H140" s="63">
        <v>2252</v>
      </c>
      <c r="I140" s="63">
        <v>2435</v>
      </c>
      <c r="J140" s="63">
        <v>2727</v>
      </c>
    </row>
    <row r="141" spans="1:10" x14ac:dyDescent="0.25">
      <c r="A141" s="17"/>
      <c r="B141" s="17"/>
      <c r="C141" s="65" t="s">
        <v>324</v>
      </c>
      <c r="D141" s="66" t="s">
        <v>189</v>
      </c>
      <c r="E141" s="66" t="s">
        <v>195</v>
      </c>
      <c r="F141" s="63">
        <v>723</v>
      </c>
      <c r="G141" s="63">
        <v>1075</v>
      </c>
      <c r="H141" s="63">
        <v>1443</v>
      </c>
      <c r="I141" s="63">
        <v>1909</v>
      </c>
      <c r="J141" s="63">
        <v>2012</v>
      </c>
    </row>
    <row r="142" spans="1:10" x14ac:dyDescent="0.25">
      <c r="A142" s="17"/>
      <c r="B142" s="17"/>
      <c r="C142" s="65" t="s">
        <v>325</v>
      </c>
      <c r="D142" s="66" t="s">
        <v>189</v>
      </c>
      <c r="E142" s="66" t="s">
        <v>268</v>
      </c>
      <c r="F142" s="63">
        <v>714</v>
      </c>
      <c r="G142" s="63">
        <v>861</v>
      </c>
      <c r="H142" s="63">
        <v>980</v>
      </c>
      <c r="I142" s="63">
        <v>1011</v>
      </c>
      <c r="J142" s="63">
        <v>1047</v>
      </c>
    </row>
    <row r="143" spans="1:10" x14ac:dyDescent="0.25">
      <c r="A143" s="17"/>
      <c r="B143" s="17"/>
      <c r="C143" s="65" t="s">
        <v>326</v>
      </c>
      <c r="D143" s="66" t="s">
        <v>189</v>
      </c>
      <c r="E143" s="66" t="s">
        <v>201</v>
      </c>
      <c r="F143" s="63">
        <v>2863</v>
      </c>
      <c r="G143" s="63">
        <v>3303</v>
      </c>
      <c r="H143" s="63">
        <v>3364</v>
      </c>
      <c r="I143" s="63">
        <v>3900</v>
      </c>
      <c r="J143" s="63">
        <v>4123</v>
      </c>
    </row>
    <row r="144" spans="1:10" x14ac:dyDescent="0.25">
      <c r="A144" s="17"/>
      <c r="B144" s="17"/>
      <c r="C144" s="65" t="s">
        <v>327</v>
      </c>
      <c r="D144" s="66" t="s">
        <v>189</v>
      </c>
      <c r="E144" s="66" t="s">
        <v>190</v>
      </c>
      <c r="F144" s="63">
        <v>479</v>
      </c>
      <c r="G144" s="63">
        <v>714</v>
      </c>
      <c r="H144" s="63">
        <v>1097</v>
      </c>
      <c r="I144" s="63">
        <v>1349</v>
      </c>
      <c r="J144" s="63">
        <v>1571</v>
      </c>
    </row>
    <row r="145" spans="1:10" x14ac:dyDescent="0.25">
      <c r="A145" s="17"/>
      <c r="B145" s="17"/>
      <c r="C145" s="65" t="s">
        <v>328</v>
      </c>
      <c r="D145" s="66" t="s">
        <v>189</v>
      </c>
      <c r="E145" s="66" t="s">
        <v>201</v>
      </c>
      <c r="F145" s="63">
        <v>7442</v>
      </c>
      <c r="G145" s="63">
        <v>7355</v>
      </c>
      <c r="H145" s="63">
        <v>7561</v>
      </c>
      <c r="I145" s="63">
        <v>8180</v>
      </c>
      <c r="J145" s="63">
        <v>8564</v>
      </c>
    </row>
    <row r="146" spans="1:10" x14ac:dyDescent="0.25">
      <c r="A146" s="17"/>
      <c r="B146" s="17"/>
      <c r="C146" s="65" t="s">
        <v>329</v>
      </c>
      <c r="D146" s="66" t="s">
        <v>189</v>
      </c>
      <c r="E146" s="66" t="s">
        <v>195</v>
      </c>
      <c r="F146" s="63">
        <v>1191</v>
      </c>
      <c r="G146" s="63">
        <v>1591</v>
      </c>
      <c r="H146" s="63">
        <v>1729</v>
      </c>
      <c r="I146" s="63">
        <v>2150</v>
      </c>
      <c r="J146" s="63">
        <v>2361</v>
      </c>
    </row>
    <row r="147" spans="1:10" x14ac:dyDescent="0.25">
      <c r="A147" s="17"/>
      <c r="B147" s="17"/>
      <c r="C147" s="65" t="s">
        <v>330</v>
      </c>
      <c r="D147" s="66" t="s">
        <v>189</v>
      </c>
      <c r="E147" s="66" t="s">
        <v>245</v>
      </c>
      <c r="F147" s="63">
        <v>647</v>
      </c>
      <c r="G147" s="63">
        <v>734</v>
      </c>
      <c r="H147" s="63">
        <v>798</v>
      </c>
      <c r="I147" s="63">
        <v>903</v>
      </c>
      <c r="J147" s="63">
        <v>1015</v>
      </c>
    </row>
    <row r="148" spans="1:10" x14ac:dyDescent="0.25">
      <c r="A148" s="17"/>
      <c r="B148" s="17"/>
      <c r="C148" s="65" t="s">
        <v>331</v>
      </c>
      <c r="D148" s="66" t="s">
        <v>184</v>
      </c>
      <c r="E148" s="66" t="s">
        <v>187</v>
      </c>
      <c r="F148" s="63">
        <v>9006</v>
      </c>
      <c r="G148" s="63">
        <v>9883</v>
      </c>
      <c r="H148" s="63">
        <v>10305</v>
      </c>
      <c r="I148" s="63">
        <v>12319</v>
      </c>
      <c r="J148" s="63">
        <v>13604</v>
      </c>
    </row>
    <row r="149" spans="1:10" x14ac:dyDescent="0.25">
      <c r="A149" s="17"/>
      <c r="B149" s="17"/>
      <c r="C149" s="65" t="s">
        <v>332</v>
      </c>
      <c r="D149" s="66" t="s">
        <v>189</v>
      </c>
      <c r="E149" s="66" t="s">
        <v>268</v>
      </c>
      <c r="F149" s="63">
        <v>265</v>
      </c>
      <c r="G149" s="63">
        <v>314</v>
      </c>
      <c r="H149" s="63">
        <v>375</v>
      </c>
      <c r="I149" s="63">
        <v>375</v>
      </c>
      <c r="J149" s="63">
        <v>359</v>
      </c>
    </row>
    <row r="150" spans="1:10" x14ac:dyDescent="0.25">
      <c r="A150" s="17"/>
      <c r="B150" s="17"/>
      <c r="C150" s="65" t="s">
        <v>333</v>
      </c>
      <c r="D150" s="66" t="s">
        <v>189</v>
      </c>
      <c r="E150" s="66" t="s">
        <v>192</v>
      </c>
      <c r="F150" s="63">
        <v>1707</v>
      </c>
      <c r="G150" s="63">
        <v>1844</v>
      </c>
      <c r="H150" s="63">
        <v>2117</v>
      </c>
      <c r="I150" s="63">
        <v>2377</v>
      </c>
      <c r="J150" s="63">
        <v>2784</v>
      </c>
    </row>
    <row r="151" spans="1:10" x14ac:dyDescent="0.25">
      <c r="A151" s="17"/>
      <c r="B151" s="17"/>
      <c r="C151" s="65" t="s">
        <v>334</v>
      </c>
      <c r="D151" s="66" t="s">
        <v>189</v>
      </c>
      <c r="E151" s="66" t="s">
        <v>206</v>
      </c>
      <c r="F151" s="63">
        <v>5696</v>
      </c>
      <c r="G151" s="63">
        <v>6786</v>
      </c>
      <c r="H151" s="63">
        <v>7258</v>
      </c>
      <c r="I151" s="63">
        <v>7957</v>
      </c>
      <c r="J151" s="63">
        <v>8452</v>
      </c>
    </row>
    <row r="152" spans="1:10" x14ac:dyDescent="0.25">
      <c r="A152" s="17"/>
      <c r="B152" s="17"/>
      <c r="C152" s="65" t="s">
        <v>335</v>
      </c>
      <c r="D152" s="66" t="s">
        <v>189</v>
      </c>
      <c r="E152" s="66" t="s">
        <v>187</v>
      </c>
      <c r="F152" s="63">
        <v>884</v>
      </c>
      <c r="G152" s="63">
        <v>904</v>
      </c>
      <c r="H152" s="63">
        <v>1143</v>
      </c>
      <c r="I152" s="63">
        <v>1218</v>
      </c>
      <c r="J152" s="63">
        <v>1275</v>
      </c>
    </row>
    <row r="153" spans="1:10" x14ac:dyDescent="0.25">
      <c r="A153" s="17"/>
      <c r="B153" s="17"/>
      <c r="C153" s="65" t="s">
        <v>336</v>
      </c>
      <c r="D153" s="66" t="s">
        <v>189</v>
      </c>
      <c r="E153" s="66" t="s">
        <v>203</v>
      </c>
      <c r="F153" s="63">
        <v>764</v>
      </c>
      <c r="G153" s="63">
        <v>924</v>
      </c>
      <c r="H153" s="63">
        <v>998</v>
      </c>
      <c r="I153" s="63">
        <v>983</v>
      </c>
      <c r="J153" s="63">
        <v>968</v>
      </c>
    </row>
    <row r="154" spans="1:10" x14ac:dyDescent="0.25">
      <c r="A154" s="17"/>
      <c r="B154" s="17"/>
      <c r="C154" s="65" t="s">
        <v>337</v>
      </c>
      <c r="D154" s="66" t="s">
        <v>189</v>
      </c>
      <c r="E154" s="66" t="s">
        <v>201</v>
      </c>
      <c r="F154" s="63">
        <v>796</v>
      </c>
      <c r="G154" s="63">
        <v>1168</v>
      </c>
      <c r="H154" s="63">
        <v>1759</v>
      </c>
      <c r="I154" s="63">
        <v>2018</v>
      </c>
      <c r="J154" s="63">
        <v>2076</v>
      </c>
    </row>
    <row r="155" spans="1:10" x14ac:dyDescent="0.25">
      <c r="A155" s="17"/>
      <c r="B155" s="17"/>
      <c r="C155" s="65" t="s">
        <v>338</v>
      </c>
      <c r="D155" s="66" t="s">
        <v>189</v>
      </c>
      <c r="E155" s="66" t="s">
        <v>198</v>
      </c>
      <c r="F155" s="63">
        <v>626</v>
      </c>
      <c r="G155" s="63">
        <v>998</v>
      </c>
      <c r="H155" s="63">
        <v>1052</v>
      </c>
      <c r="I155" s="63">
        <v>1047</v>
      </c>
      <c r="J155" s="63">
        <v>1065</v>
      </c>
    </row>
    <row r="156" spans="1:10" x14ac:dyDescent="0.25">
      <c r="A156" s="17"/>
      <c r="B156" s="17"/>
      <c r="C156" s="65" t="s">
        <v>339</v>
      </c>
      <c r="D156" s="66" t="s">
        <v>184</v>
      </c>
      <c r="E156" s="66" t="s">
        <v>268</v>
      </c>
      <c r="F156" s="63">
        <v>9456</v>
      </c>
      <c r="G156" s="63">
        <v>9761</v>
      </c>
      <c r="H156" s="63">
        <v>10673</v>
      </c>
      <c r="I156" s="63">
        <v>11961</v>
      </c>
      <c r="J156" s="63">
        <v>13334</v>
      </c>
    </row>
    <row r="157" spans="1:10" x14ac:dyDescent="0.25">
      <c r="A157" s="17"/>
      <c r="B157" s="17"/>
      <c r="C157" s="65" t="s">
        <v>340</v>
      </c>
      <c r="D157" s="66" t="s">
        <v>189</v>
      </c>
      <c r="E157" s="66" t="s">
        <v>203</v>
      </c>
      <c r="F157" s="63">
        <v>429</v>
      </c>
      <c r="G157" s="63">
        <v>422</v>
      </c>
      <c r="H157" s="63">
        <v>565</v>
      </c>
      <c r="I157" s="63">
        <v>723</v>
      </c>
      <c r="J157" s="63">
        <v>753</v>
      </c>
    </row>
    <row r="158" spans="1:10" x14ac:dyDescent="0.25">
      <c r="A158" s="17"/>
      <c r="B158" s="17"/>
      <c r="C158" s="65" t="s">
        <v>341</v>
      </c>
      <c r="D158" s="66" t="s">
        <v>189</v>
      </c>
      <c r="E158" s="66" t="s">
        <v>198</v>
      </c>
      <c r="F158" s="63">
        <v>1271</v>
      </c>
      <c r="G158" s="63">
        <v>1420</v>
      </c>
      <c r="H158" s="63">
        <v>1369</v>
      </c>
      <c r="I158" s="63">
        <v>1455</v>
      </c>
      <c r="J158" s="63">
        <v>1478</v>
      </c>
    </row>
    <row r="159" spans="1:10" x14ac:dyDescent="0.25">
      <c r="A159" s="17"/>
      <c r="B159" s="17"/>
      <c r="C159" s="65" t="s">
        <v>342</v>
      </c>
      <c r="D159" s="66" t="s">
        <v>189</v>
      </c>
      <c r="E159" s="66" t="s">
        <v>187</v>
      </c>
      <c r="F159" s="63">
        <v>6015</v>
      </c>
      <c r="G159" s="63">
        <v>6741</v>
      </c>
      <c r="H159" s="63">
        <v>6869</v>
      </c>
      <c r="I159" s="63">
        <v>7855</v>
      </c>
      <c r="J159" s="63">
        <v>8924</v>
      </c>
    </row>
    <row r="160" spans="1:10" x14ac:dyDescent="0.25">
      <c r="A160" s="17"/>
      <c r="B160" s="17"/>
      <c r="C160" s="65" t="s">
        <v>343</v>
      </c>
      <c r="D160" s="66" t="s">
        <v>189</v>
      </c>
      <c r="E160" s="66" t="s">
        <v>190</v>
      </c>
      <c r="F160" s="63">
        <v>305</v>
      </c>
      <c r="G160" s="63">
        <v>613</v>
      </c>
      <c r="H160" s="63">
        <v>806</v>
      </c>
      <c r="I160" s="63">
        <v>823</v>
      </c>
      <c r="J160" s="63">
        <v>816</v>
      </c>
    </row>
    <row r="161" spans="1:10" x14ac:dyDescent="0.25">
      <c r="A161" s="17"/>
      <c r="B161" s="17"/>
      <c r="C161" s="65" t="s">
        <v>344</v>
      </c>
      <c r="D161" s="66" t="s">
        <v>189</v>
      </c>
      <c r="E161" s="66" t="s">
        <v>195</v>
      </c>
      <c r="F161" s="63">
        <v>3582</v>
      </c>
      <c r="G161" s="63">
        <v>3757</v>
      </c>
      <c r="H161" s="63">
        <v>3738</v>
      </c>
      <c r="I161" s="63">
        <v>4226</v>
      </c>
      <c r="J161" s="63">
        <v>4462</v>
      </c>
    </row>
    <row r="162" spans="1:10" x14ac:dyDescent="0.25">
      <c r="A162" s="17"/>
      <c r="B162" s="17"/>
      <c r="C162" s="65" t="s">
        <v>345</v>
      </c>
      <c r="D162" s="66" t="s">
        <v>189</v>
      </c>
      <c r="E162" s="66" t="s">
        <v>198</v>
      </c>
      <c r="F162" s="63">
        <v>518</v>
      </c>
      <c r="G162" s="63">
        <v>624</v>
      </c>
      <c r="H162" s="63">
        <v>727</v>
      </c>
      <c r="I162" s="63">
        <v>866</v>
      </c>
      <c r="J162" s="63">
        <v>856</v>
      </c>
    </row>
    <row r="163" spans="1:10" x14ac:dyDescent="0.25">
      <c r="A163" s="17"/>
      <c r="B163" s="17"/>
      <c r="C163" s="65" t="s">
        <v>346</v>
      </c>
      <c r="D163" s="66" t="s">
        <v>189</v>
      </c>
      <c r="E163" s="66" t="s">
        <v>203</v>
      </c>
      <c r="F163" s="63">
        <v>163</v>
      </c>
      <c r="G163" s="63">
        <v>199</v>
      </c>
      <c r="H163" s="63">
        <v>227</v>
      </c>
      <c r="I163" s="63">
        <v>242</v>
      </c>
      <c r="J163" s="63">
        <v>312</v>
      </c>
    </row>
    <row r="164" spans="1:10" x14ac:dyDescent="0.25">
      <c r="A164" s="17"/>
      <c r="B164" s="17"/>
      <c r="C164" s="65" t="s">
        <v>347</v>
      </c>
      <c r="D164" s="66" t="s">
        <v>189</v>
      </c>
      <c r="E164" s="66" t="s">
        <v>192</v>
      </c>
      <c r="F164" s="63">
        <v>2773</v>
      </c>
      <c r="G164" s="63">
        <v>3305</v>
      </c>
      <c r="H164" s="63">
        <v>3770</v>
      </c>
      <c r="I164" s="63">
        <v>4402</v>
      </c>
      <c r="J164" s="63">
        <v>5476</v>
      </c>
    </row>
    <row r="165" spans="1:10" x14ac:dyDescent="0.25">
      <c r="A165" s="17"/>
      <c r="B165" s="17"/>
      <c r="C165" s="65" t="s">
        <v>348</v>
      </c>
      <c r="D165" s="66" t="s">
        <v>189</v>
      </c>
      <c r="E165" s="66" t="s">
        <v>187</v>
      </c>
      <c r="F165" s="63">
        <v>2568</v>
      </c>
      <c r="G165" s="63">
        <v>2957</v>
      </c>
      <c r="H165" s="63">
        <v>3128</v>
      </c>
      <c r="I165" s="63">
        <v>3526</v>
      </c>
      <c r="J165" s="63">
        <v>3798</v>
      </c>
    </row>
    <row r="166" spans="1:10" x14ac:dyDescent="0.25">
      <c r="A166" s="17"/>
      <c r="B166" s="17"/>
      <c r="C166" s="65" t="s">
        <v>349</v>
      </c>
      <c r="D166" s="66" t="s">
        <v>189</v>
      </c>
      <c r="E166" s="66" t="s">
        <v>195</v>
      </c>
      <c r="F166" s="63">
        <v>1431</v>
      </c>
      <c r="G166" s="63">
        <v>1708</v>
      </c>
      <c r="H166" s="63">
        <v>2146</v>
      </c>
      <c r="I166" s="63">
        <v>2517</v>
      </c>
      <c r="J166" s="63">
        <v>2863</v>
      </c>
    </row>
    <row r="167" spans="1:10" x14ac:dyDescent="0.25">
      <c r="A167" s="17"/>
      <c r="B167" s="17"/>
      <c r="C167" s="65" t="s">
        <v>350</v>
      </c>
      <c r="D167" s="66" t="s">
        <v>189</v>
      </c>
      <c r="E167" s="66" t="s">
        <v>192</v>
      </c>
      <c r="F167" s="63">
        <v>1685</v>
      </c>
      <c r="G167" s="63">
        <v>2052</v>
      </c>
      <c r="H167" s="63">
        <v>2518</v>
      </c>
      <c r="I167" s="63">
        <v>2786</v>
      </c>
      <c r="J167" s="63">
        <v>3027</v>
      </c>
    </row>
    <row r="168" spans="1:10" x14ac:dyDescent="0.25">
      <c r="A168" s="17"/>
      <c r="B168" s="17"/>
      <c r="C168" s="65" t="s">
        <v>351</v>
      </c>
      <c r="D168" s="66" t="s">
        <v>189</v>
      </c>
      <c r="E168" s="66" t="s">
        <v>198</v>
      </c>
      <c r="F168" s="63">
        <v>424</v>
      </c>
      <c r="G168" s="63">
        <v>502</v>
      </c>
      <c r="H168" s="63">
        <v>575</v>
      </c>
      <c r="I168" s="63">
        <v>656</v>
      </c>
      <c r="J168" s="63">
        <v>660</v>
      </c>
    </row>
    <row r="169" spans="1:10" x14ac:dyDescent="0.25">
      <c r="A169" s="17"/>
      <c r="B169" s="17"/>
      <c r="C169" s="65" t="s">
        <v>352</v>
      </c>
      <c r="D169" s="66" t="s">
        <v>189</v>
      </c>
      <c r="E169" s="66" t="s">
        <v>198</v>
      </c>
      <c r="F169" s="63">
        <v>1699</v>
      </c>
      <c r="G169" s="63">
        <v>1983</v>
      </c>
      <c r="H169" s="63">
        <v>2105</v>
      </c>
      <c r="I169" s="63">
        <v>2213</v>
      </c>
      <c r="J169" s="63">
        <v>2216</v>
      </c>
    </row>
    <row r="170" spans="1:10" x14ac:dyDescent="0.25">
      <c r="A170" s="17"/>
      <c r="B170" s="17"/>
      <c r="C170" s="65" t="s">
        <v>353</v>
      </c>
      <c r="D170" s="66" t="s">
        <v>189</v>
      </c>
      <c r="E170" s="66" t="s">
        <v>198</v>
      </c>
      <c r="F170" s="63">
        <v>972</v>
      </c>
      <c r="G170" s="63">
        <v>1214</v>
      </c>
      <c r="H170" s="63">
        <v>1258</v>
      </c>
      <c r="I170" s="63">
        <v>1218</v>
      </c>
      <c r="J170" s="63">
        <v>1292</v>
      </c>
    </row>
    <row r="171" spans="1:10" x14ac:dyDescent="0.25">
      <c r="A171" s="17"/>
      <c r="B171" s="17"/>
      <c r="C171" s="65" t="s">
        <v>354</v>
      </c>
      <c r="D171" s="66" t="s">
        <v>189</v>
      </c>
      <c r="E171" s="66" t="s">
        <v>206</v>
      </c>
      <c r="F171" s="63">
        <v>833</v>
      </c>
      <c r="G171" s="63">
        <v>867</v>
      </c>
      <c r="H171" s="63">
        <v>903</v>
      </c>
      <c r="I171" s="63">
        <v>834</v>
      </c>
      <c r="J171" s="63">
        <v>838</v>
      </c>
    </row>
    <row r="172" spans="1:10" x14ac:dyDescent="0.25">
      <c r="A172" s="17"/>
      <c r="B172" s="17"/>
      <c r="C172" s="65" t="s">
        <v>355</v>
      </c>
      <c r="D172" s="66" t="s">
        <v>189</v>
      </c>
      <c r="E172" s="66" t="s">
        <v>206</v>
      </c>
      <c r="F172" s="63">
        <v>900</v>
      </c>
      <c r="G172" s="63">
        <v>1028</v>
      </c>
      <c r="H172" s="63">
        <v>1219</v>
      </c>
      <c r="I172" s="63">
        <v>1185</v>
      </c>
      <c r="J172" s="63">
        <v>1166</v>
      </c>
    </row>
    <row r="173" spans="1:10" x14ac:dyDescent="0.25">
      <c r="A173" s="17"/>
      <c r="B173" s="17"/>
      <c r="C173" s="65" t="s">
        <v>356</v>
      </c>
      <c r="D173" s="66" t="s">
        <v>189</v>
      </c>
      <c r="E173" s="66" t="s">
        <v>203</v>
      </c>
      <c r="F173" s="63">
        <v>1037</v>
      </c>
      <c r="G173" s="63">
        <v>1135</v>
      </c>
      <c r="H173" s="63">
        <v>1232</v>
      </c>
      <c r="I173" s="63">
        <v>1308</v>
      </c>
      <c r="J173" s="63">
        <v>1391</v>
      </c>
    </row>
    <row r="174" spans="1:10" x14ac:dyDescent="0.25">
      <c r="A174" s="17"/>
      <c r="B174" s="17"/>
      <c r="C174" s="65" t="s">
        <v>357</v>
      </c>
      <c r="D174" s="66" t="s">
        <v>189</v>
      </c>
      <c r="E174" s="66" t="s">
        <v>206</v>
      </c>
      <c r="F174" s="63">
        <v>2755</v>
      </c>
      <c r="G174" s="63">
        <v>2736</v>
      </c>
      <c r="H174" s="63">
        <v>3271</v>
      </c>
      <c r="I174" s="63">
        <v>3721</v>
      </c>
      <c r="J174" s="63">
        <v>4300</v>
      </c>
    </row>
    <row r="175" spans="1:10" x14ac:dyDescent="0.25">
      <c r="A175" s="17"/>
      <c r="B175" s="17"/>
      <c r="C175" s="65" t="s">
        <v>358</v>
      </c>
      <c r="D175" s="66" t="s">
        <v>189</v>
      </c>
      <c r="E175" s="66" t="s">
        <v>268</v>
      </c>
      <c r="F175" s="63">
        <v>504</v>
      </c>
      <c r="G175" s="63">
        <v>542</v>
      </c>
      <c r="H175" s="63">
        <v>681</v>
      </c>
      <c r="I175" s="63">
        <v>767</v>
      </c>
      <c r="J175" s="63">
        <v>830</v>
      </c>
    </row>
    <row r="176" spans="1:10" x14ac:dyDescent="0.25">
      <c r="A176" s="17"/>
      <c r="B176" s="17"/>
      <c r="C176" s="65" t="s">
        <v>359</v>
      </c>
      <c r="D176" s="66" t="s">
        <v>189</v>
      </c>
      <c r="E176" s="66" t="s">
        <v>245</v>
      </c>
      <c r="F176" s="63">
        <v>450</v>
      </c>
      <c r="G176" s="63">
        <v>516</v>
      </c>
      <c r="H176" s="63">
        <v>655</v>
      </c>
      <c r="I176" s="63">
        <v>675</v>
      </c>
      <c r="J176" s="63">
        <v>664</v>
      </c>
    </row>
    <row r="177" spans="1:10" x14ac:dyDescent="0.25">
      <c r="A177" s="17"/>
      <c r="B177" s="17"/>
      <c r="C177" s="65" t="s">
        <v>360</v>
      </c>
      <c r="D177" s="66" t="s">
        <v>189</v>
      </c>
      <c r="E177" s="66" t="s">
        <v>192</v>
      </c>
      <c r="F177" s="63">
        <v>1643</v>
      </c>
      <c r="G177" s="63">
        <v>2064</v>
      </c>
      <c r="H177" s="63">
        <v>2526</v>
      </c>
      <c r="I177" s="63">
        <v>3408</v>
      </c>
      <c r="J177" s="63">
        <v>3951</v>
      </c>
    </row>
    <row r="178" spans="1:10" x14ac:dyDescent="0.25">
      <c r="A178" s="17"/>
      <c r="B178" s="17"/>
      <c r="C178" s="65" t="s">
        <v>361</v>
      </c>
      <c r="D178" s="66" t="s">
        <v>189</v>
      </c>
      <c r="E178" s="66" t="s">
        <v>192</v>
      </c>
      <c r="F178" s="63">
        <v>3826</v>
      </c>
      <c r="G178" s="63">
        <v>4538</v>
      </c>
      <c r="H178" s="63">
        <v>4815</v>
      </c>
      <c r="I178" s="63">
        <v>4713</v>
      </c>
      <c r="J178" s="63">
        <v>5225</v>
      </c>
    </row>
    <row r="179" spans="1:10" x14ac:dyDescent="0.25">
      <c r="A179" s="17"/>
      <c r="B179" s="17"/>
      <c r="C179" s="65" t="s">
        <v>362</v>
      </c>
      <c r="D179" s="66" t="s">
        <v>189</v>
      </c>
      <c r="E179" s="66" t="s">
        <v>203</v>
      </c>
      <c r="F179" s="63">
        <v>352</v>
      </c>
      <c r="G179" s="63">
        <v>546</v>
      </c>
      <c r="H179" s="63">
        <v>519</v>
      </c>
      <c r="I179" s="63">
        <v>612</v>
      </c>
      <c r="J179" s="63">
        <v>627</v>
      </c>
    </row>
    <row r="180" spans="1:10" x14ac:dyDescent="0.25">
      <c r="A180" s="17"/>
      <c r="B180" s="17"/>
      <c r="C180" s="65" t="s">
        <v>363</v>
      </c>
      <c r="D180" s="66" t="s">
        <v>189</v>
      </c>
      <c r="E180" s="66" t="s">
        <v>190</v>
      </c>
      <c r="F180" s="63">
        <v>2625</v>
      </c>
      <c r="G180" s="63">
        <v>2956</v>
      </c>
      <c r="H180" s="63">
        <v>3282</v>
      </c>
      <c r="I180" s="63">
        <v>4075</v>
      </c>
      <c r="J180" s="63">
        <v>4314</v>
      </c>
    </row>
    <row r="181" spans="1:10" x14ac:dyDescent="0.25">
      <c r="A181" s="17"/>
      <c r="B181" s="17"/>
      <c r="C181" s="65" t="s">
        <v>364</v>
      </c>
      <c r="D181" s="66" t="s">
        <v>189</v>
      </c>
      <c r="E181" s="66" t="s">
        <v>245</v>
      </c>
      <c r="F181" s="63">
        <v>733</v>
      </c>
      <c r="G181" s="63">
        <v>1160</v>
      </c>
      <c r="H181" s="63">
        <v>1259</v>
      </c>
      <c r="I181" s="63">
        <v>1424</v>
      </c>
      <c r="J181" s="63">
        <v>1587</v>
      </c>
    </row>
    <row r="182" spans="1:10" x14ac:dyDescent="0.25">
      <c r="A182" s="17"/>
      <c r="B182" s="17"/>
      <c r="C182" s="65" t="s">
        <v>365</v>
      </c>
      <c r="D182" s="66" t="s">
        <v>184</v>
      </c>
      <c r="E182" s="66" t="s">
        <v>201</v>
      </c>
      <c r="F182" s="63">
        <v>7198</v>
      </c>
      <c r="G182" s="63">
        <v>8315</v>
      </c>
      <c r="H182" s="63">
        <v>9127</v>
      </c>
      <c r="I182" s="63">
        <v>10816</v>
      </c>
      <c r="J182" s="63">
        <v>11785</v>
      </c>
    </row>
    <row r="183" spans="1:10" x14ac:dyDescent="0.25">
      <c r="A183" s="17"/>
      <c r="B183" s="17"/>
      <c r="C183" s="65" t="s">
        <v>366</v>
      </c>
      <c r="D183" s="66" t="s">
        <v>189</v>
      </c>
      <c r="E183" s="66" t="s">
        <v>187</v>
      </c>
      <c r="F183" s="63">
        <v>721</v>
      </c>
      <c r="G183" s="63">
        <v>864</v>
      </c>
      <c r="H183" s="63">
        <v>978</v>
      </c>
      <c r="I183" s="63">
        <v>1041</v>
      </c>
      <c r="J183" s="63">
        <v>1236</v>
      </c>
    </row>
    <row r="184" spans="1:10" x14ac:dyDescent="0.25">
      <c r="A184" s="17"/>
      <c r="B184" s="17"/>
      <c r="C184" s="65" t="s">
        <v>367</v>
      </c>
      <c r="D184" s="66" t="s">
        <v>189</v>
      </c>
      <c r="E184" s="66" t="s">
        <v>192</v>
      </c>
      <c r="F184" s="63">
        <v>2102</v>
      </c>
      <c r="G184" s="63">
        <v>2226</v>
      </c>
      <c r="H184" s="63">
        <v>2213</v>
      </c>
      <c r="I184" s="63">
        <v>2587</v>
      </c>
      <c r="J184" s="63">
        <v>3232</v>
      </c>
    </row>
    <row r="185" spans="1:10" x14ac:dyDescent="0.25">
      <c r="A185" s="17"/>
      <c r="B185" s="17"/>
      <c r="C185" s="65" t="s">
        <v>368</v>
      </c>
      <c r="D185" s="66" t="s">
        <v>189</v>
      </c>
      <c r="E185" s="66" t="s">
        <v>268</v>
      </c>
      <c r="F185" s="63">
        <v>1798</v>
      </c>
      <c r="G185" s="63">
        <v>1891</v>
      </c>
      <c r="H185" s="63">
        <v>2414</v>
      </c>
      <c r="I185" s="63">
        <v>2847</v>
      </c>
      <c r="J185" s="63">
        <v>3191</v>
      </c>
    </row>
    <row r="186" spans="1:10" x14ac:dyDescent="0.25">
      <c r="A186" s="17"/>
      <c r="B186" s="17"/>
      <c r="C186" s="65" t="s">
        <v>369</v>
      </c>
      <c r="D186" s="66" t="s">
        <v>189</v>
      </c>
      <c r="E186" s="66" t="s">
        <v>201</v>
      </c>
      <c r="F186" s="63">
        <v>958</v>
      </c>
      <c r="G186" s="63">
        <v>1408</v>
      </c>
      <c r="H186" s="63">
        <v>1547</v>
      </c>
      <c r="I186" s="63">
        <v>1640</v>
      </c>
      <c r="J186" s="63">
        <v>2217</v>
      </c>
    </row>
    <row r="187" spans="1:10" x14ac:dyDescent="0.25">
      <c r="A187" s="17"/>
      <c r="B187" s="17"/>
      <c r="C187" s="65" t="s">
        <v>370</v>
      </c>
      <c r="D187" s="66" t="s">
        <v>189</v>
      </c>
      <c r="E187" s="66" t="s">
        <v>187</v>
      </c>
      <c r="F187" s="63">
        <v>3815</v>
      </c>
      <c r="G187" s="63">
        <v>4085</v>
      </c>
      <c r="H187" s="63">
        <v>4266</v>
      </c>
      <c r="I187" s="63">
        <v>4552</v>
      </c>
      <c r="J187" s="63">
        <v>4820</v>
      </c>
    </row>
    <row r="188" spans="1:10" x14ac:dyDescent="0.25">
      <c r="A188" s="17"/>
      <c r="B188" s="17"/>
      <c r="C188" s="65" t="s">
        <v>371</v>
      </c>
      <c r="D188" s="66" t="s">
        <v>189</v>
      </c>
      <c r="E188" s="66" t="s">
        <v>185</v>
      </c>
      <c r="F188" s="63">
        <v>7366</v>
      </c>
      <c r="G188" s="63">
        <v>8059</v>
      </c>
      <c r="H188" s="63">
        <v>8451</v>
      </c>
      <c r="I188" s="63">
        <v>9614</v>
      </c>
      <c r="J188" s="63">
        <v>10138</v>
      </c>
    </row>
    <row r="189" spans="1:10" x14ac:dyDescent="0.25">
      <c r="A189" s="17"/>
      <c r="B189" s="17"/>
      <c r="C189" s="65" t="s">
        <v>372</v>
      </c>
      <c r="D189" s="66" t="s">
        <v>189</v>
      </c>
      <c r="E189" s="66" t="s">
        <v>195</v>
      </c>
      <c r="F189" s="63">
        <v>859</v>
      </c>
      <c r="G189" s="63">
        <v>1061</v>
      </c>
      <c r="H189" s="63">
        <v>1193</v>
      </c>
      <c r="I189" s="63">
        <v>1371</v>
      </c>
      <c r="J189" s="63">
        <v>1521</v>
      </c>
    </row>
    <row r="190" spans="1:10" x14ac:dyDescent="0.25">
      <c r="A190" s="17"/>
      <c r="B190" s="17"/>
      <c r="C190" s="65" t="s">
        <v>373</v>
      </c>
      <c r="D190" s="66" t="s">
        <v>189</v>
      </c>
      <c r="E190" s="66" t="s">
        <v>203</v>
      </c>
      <c r="F190" s="63">
        <v>658</v>
      </c>
      <c r="G190" s="63">
        <v>821</v>
      </c>
      <c r="H190" s="63">
        <v>965</v>
      </c>
      <c r="I190" s="63">
        <v>1061</v>
      </c>
      <c r="J190" s="63">
        <v>1204</v>
      </c>
    </row>
    <row r="191" spans="1:10" x14ac:dyDescent="0.25">
      <c r="A191" s="17"/>
      <c r="B191" s="17"/>
      <c r="C191" s="65" t="s">
        <v>374</v>
      </c>
      <c r="D191" s="66" t="s">
        <v>189</v>
      </c>
      <c r="E191" s="66" t="s">
        <v>206</v>
      </c>
      <c r="F191" s="63">
        <v>1564</v>
      </c>
      <c r="G191" s="63">
        <v>1594</v>
      </c>
      <c r="H191" s="63">
        <v>1598</v>
      </c>
      <c r="I191" s="63">
        <v>1586</v>
      </c>
      <c r="J191" s="63">
        <v>1644</v>
      </c>
    </row>
    <row r="192" spans="1:10" x14ac:dyDescent="0.25">
      <c r="A192" s="17"/>
      <c r="B192" s="17"/>
      <c r="C192" s="65" t="s">
        <v>375</v>
      </c>
      <c r="D192" s="66" t="s">
        <v>189</v>
      </c>
      <c r="E192" s="66" t="s">
        <v>198</v>
      </c>
      <c r="F192" s="63">
        <v>555</v>
      </c>
      <c r="G192" s="63">
        <v>641</v>
      </c>
      <c r="H192" s="63">
        <v>744</v>
      </c>
      <c r="I192" s="63">
        <v>737</v>
      </c>
      <c r="J192" s="63">
        <v>837</v>
      </c>
    </row>
    <row r="193" spans="1:10" x14ac:dyDescent="0.25">
      <c r="A193" s="17"/>
      <c r="B193" s="17"/>
      <c r="C193" s="65" t="s">
        <v>376</v>
      </c>
      <c r="D193" s="66" t="s">
        <v>189</v>
      </c>
      <c r="E193" s="66" t="s">
        <v>201</v>
      </c>
      <c r="F193" s="63">
        <v>2704</v>
      </c>
      <c r="G193" s="63">
        <v>2625</v>
      </c>
      <c r="H193" s="63">
        <v>2400</v>
      </c>
      <c r="I193" s="63">
        <v>2882</v>
      </c>
      <c r="J193" s="63">
        <v>2949</v>
      </c>
    </row>
    <row r="194" spans="1:10" x14ac:dyDescent="0.25">
      <c r="A194" s="17"/>
      <c r="B194" s="17"/>
      <c r="C194" s="65" t="s">
        <v>377</v>
      </c>
      <c r="D194" s="66" t="s">
        <v>189</v>
      </c>
      <c r="E194" s="66" t="s">
        <v>245</v>
      </c>
      <c r="F194" s="63">
        <v>360</v>
      </c>
      <c r="G194" s="63">
        <v>470</v>
      </c>
      <c r="H194" s="63">
        <v>687</v>
      </c>
      <c r="I194" s="63">
        <v>858</v>
      </c>
      <c r="J194" s="63">
        <v>895</v>
      </c>
    </row>
    <row r="195" spans="1:10" x14ac:dyDescent="0.25">
      <c r="A195" s="17"/>
      <c r="B195" s="17"/>
      <c r="C195" s="65" t="s">
        <v>378</v>
      </c>
      <c r="D195" s="66" t="s">
        <v>189</v>
      </c>
      <c r="E195" s="66" t="s">
        <v>187</v>
      </c>
      <c r="F195" s="63">
        <v>1144</v>
      </c>
      <c r="G195" s="63">
        <v>1248</v>
      </c>
      <c r="H195" s="63">
        <v>1268</v>
      </c>
      <c r="I195" s="63">
        <v>1273</v>
      </c>
      <c r="J195" s="63">
        <v>1346</v>
      </c>
    </row>
    <row r="196" spans="1:10" x14ac:dyDescent="0.25">
      <c r="A196" s="17"/>
      <c r="B196" s="17"/>
      <c r="C196" s="65" t="s">
        <v>379</v>
      </c>
      <c r="D196" s="66" t="s">
        <v>189</v>
      </c>
      <c r="E196" s="66" t="s">
        <v>195</v>
      </c>
      <c r="F196" s="63">
        <v>276</v>
      </c>
      <c r="G196" s="63">
        <v>331</v>
      </c>
      <c r="H196" s="63">
        <v>361</v>
      </c>
      <c r="I196" s="63">
        <v>418</v>
      </c>
      <c r="J196" s="63">
        <v>472</v>
      </c>
    </row>
    <row r="197" spans="1:10" x14ac:dyDescent="0.25">
      <c r="A197" s="17"/>
      <c r="B197" s="17"/>
      <c r="C197" s="65" t="s">
        <v>380</v>
      </c>
      <c r="D197" s="66" t="s">
        <v>189</v>
      </c>
      <c r="E197" s="66" t="s">
        <v>185</v>
      </c>
      <c r="F197" s="63">
        <v>3190</v>
      </c>
      <c r="G197" s="63">
        <v>3436</v>
      </c>
      <c r="H197" s="63">
        <v>3195</v>
      </c>
      <c r="I197" s="63">
        <v>3890</v>
      </c>
      <c r="J197" s="63">
        <v>4111</v>
      </c>
    </row>
    <row r="198" spans="1:10" x14ac:dyDescent="0.25">
      <c r="A198" s="17"/>
      <c r="B198" s="17"/>
      <c r="C198" s="65" t="s">
        <v>381</v>
      </c>
      <c r="D198" s="66" t="s">
        <v>189</v>
      </c>
      <c r="E198" s="66" t="s">
        <v>206</v>
      </c>
      <c r="F198" s="63">
        <v>2558</v>
      </c>
      <c r="G198" s="63">
        <v>2565</v>
      </c>
      <c r="H198" s="63">
        <v>2690</v>
      </c>
      <c r="I198" s="63">
        <v>2896</v>
      </c>
      <c r="J198" s="63">
        <v>3069</v>
      </c>
    </row>
    <row r="199" spans="1:10" x14ac:dyDescent="0.25">
      <c r="A199" s="17"/>
      <c r="B199" s="17"/>
      <c r="C199" s="65" t="s">
        <v>382</v>
      </c>
      <c r="D199" s="66" t="s">
        <v>189</v>
      </c>
      <c r="E199" s="66" t="s">
        <v>195</v>
      </c>
      <c r="F199" s="63">
        <v>400</v>
      </c>
      <c r="G199" s="63">
        <v>761</v>
      </c>
      <c r="H199" s="63">
        <v>1227</v>
      </c>
      <c r="I199" s="63">
        <v>1291</v>
      </c>
      <c r="J199" s="63">
        <v>1383</v>
      </c>
    </row>
    <row r="200" spans="1:10" x14ac:dyDescent="0.25">
      <c r="A200" s="17"/>
      <c r="B200" s="17"/>
      <c r="C200" s="65" t="s">
        <v>383</v>
      </c>
      <c r="D200" s="66" t="s">
        <v>189</v>
      </c>
      <c r="E200" s="66" t="s">
        <v>201</v>
      </c>
      <c r="F200" s="63">
        <v>4597</v>
      </c>
      <c r="G200" s="63">
        <v>5424</v>
      </c>
      <c r="H200" s="63">
        <v>6128</v>
      </c>
      <c r="I200" s="63">
        <v>6690</v>
      </c>
      <c r="J200" s="63">
        <v>7217</v>
      </c>
    </row>
    <row r="201" spans="1:10" x14ac:dyDescent="0.25">
      <c r="A201" s="17"/>
      <c r="B201" s="17"/>
      <c r="C201" s="65" t="s">
        <v>384</v>
      </c>
      <c r="D201" s="66" t="s">
        <v>189</v>
      </c>
      <c r="E201" s="66" t="s">
        <v>198</v>
      </c>
      <c r="F201" s="63">
        <v>1022</v>
      </c>
      <c r="G201" s="63">
        <v>1210</v>
      </c>
      <c r="H201" s="63">
        <v>1348</v>
      </c>
      <c r="I201" s="63">
        <v>1398</v>
      </c>
      <c r="J201" s="63">
        <v>1435</v>
      </c>
    </row>
    <row r="202" spans="1:10" x14ac:dyDescent="0.25">
      <c r="A202" s="17"/>
      <c r="B202" s="17"/>
      <c r="C202" s="65" t="s">
        <v>385</v>
      </c>
      <c r="D202" s="66" t="s">
        <v>189</v>
      </c>
      <c r="E202" s="66" t="s">
        <v>198</v>
      </c>
      <c r="F202" s="63">
        <v>1388</v>
      </c>
      <c r="G202" s="63">
        <v>1690</v>
      </c>
      <c r="H202" s="63">
        <v>1787</v>
      </c>
      <c r="I202" s="63">
        <v>1989</v>
      </c>
      <c r="J202" s="63">
        <v>2082</v>
      </c>
    </row>
    <row r="203" spans="1:10" x14ac:dyDescent="0.25">
      <c r="A203" s="17"/>
      <c r="B203" s="17"/>
      <c r="C203" s="65" t="s">
        <v>386</v>
      </c>
      <c r="D203" s="66" t="s">
        <v>189</v>
      </c>
      <c r="E203" s="66" t="s">
        <v>195</v>
      </c>
      <c r="F203" s="63">
        <v>4210</v>
      </c>
      <c r="G203" s="63">
        <v>4865</v>
      </c>
      <c r="H203" s="63">
        <v>5303</v>
      </c>
      <c r="I203" s="63">
        <v>5964</v>
      </c>
      <c r="J203" s="63">
        <v>7336</v>
      </c>
    </row>
    <row r="204" spans="1:10" x14ac:dyDescent="0.25">
      <c r="A204" s="17"/>
      <c r="B204" s="17"/>
      <c r="C204" s="65" t="s">
        <v>387</v>
      </c>
      <c r="D204" s="66" t="s">
        <v>189</v>
      </c>
      <c r="E204" s="66" t="s">
        <v>198</v>
      </c>
      <c r="F204" s="63">
        <v>1056</v>
      </c>
      <c r="G204" s="63">
        <v>1353</v>
      </c>
      <c r="H204" s="63">
        <v>1221</v>
      </c>
      <c r="I204" s="63">
        <v>1499</v>
      </c>
      <c r="J204" s="63">
        <v>1652</v>
      </c>
    </row>
    <row r="205" spans="1:10" x14ac:dyDescent="0.25">
      <c r="A205" s="17"/>
      <c r="B205" s="17"/>
      <c r="C205" s="65" t="s">
        <v>388</v>
      </c>
      <c r="D205" s="66" t="s">
        <v>189</v>
      </c>
      <c r="E205" s="66" t="s">
        <v>187</v>
      </c>
      <c r="F205" s="63">
        <v>1550</v>
      </c>
      <c r="G205" s="63">
        <v>1639</v>
      </c>
      <c r="H205" s="63">
        <v>1789</v>
      </c>
      <c r="I205" s="63">
        <v>1704</v>
      </c>
      <c r="J205" s="63">
        <v>1942</v>
      </c>
    </row>
    <row r="206" spans="1:10" x14ac:dyDescent="0.25">
      <c r="A206" s="17"/>
      <c r="B206" s="17"/>
      <c r="C206" s="65" t="s">
        <v>389</v>
      </c>
      <c r="D206" s="66" t="s">
        <v>189</v>
      </c>
      <c r="E206" s="66" t="s">
        <v>268</v>
      </c>
      <c r="F206" s="63">
        <v>1068</v>
      </c>
      <c r="G206" s="63">
        <v>1229</v>
      </c>
      <c r="H206" s="63">
        <v>1526</v>
      </c>
      <c r="I206" s="63">
        <v>1820</v>
      </c>
      <c r="J206" s="63">
        <v>1960</v>
      </c>
    </row>
    <row r="207" spans="1:10" x14ac:dyDescent="0.25">
      <c r="A207" s="17"/>
      <c r="B207" s="17"/>
      <c r="C207" s="65" t="s">
        <v>390</v>
      </c>
      <c r="D207" s="66" t="s">
        <v>189</v>
      </c>
      <c r="E207" s="66" t="s">
        <v>190</v>
      </c>
      <c r="F207" s="63">
        <v>1163</v>
      </c>
      <c r="G207" s="63">
        <v>1693</v>
      </c>
      <c r="H207" s="63">
        <v>2029</v>
      </c>
      <c r="I207" s="63">
        <v>2509</v>
      </c>
      <c r="J207" s="63">
        <v>2876</v>
      </c>
    </row>
    <row r="208" spans="1:10" x14ac:dyDescent="0.25">
      <c r="A208" s="17"/>
      <c r="B208" s="17"/>
      <c r="C208" s="65" t="s">
        <v>391</v>
      </c>
      <c r="D208" s="66" t="s">
        <v>189</v>
      </c>
      <c r="E208" s="66" t="s">
        <v>268</v>
      </c>
      <c r="F208" s="63">
        <v>669</v>
      </c>
      <c r="G208" s="63">
        <v>834</v>
      </c>
      <c r="H208" s="63">
        <v>994</v>
      </c>
      <c r="I208" s="63">
        <v>1077</v>
      </c>
      <c r="J208" s="63">
        <v>1072</v>
      </c>
    </row>
    <row r="209" spans="1:10" x14ac:dyDescent="0.25">
      <c r="A209" s="17"/>
      <c r="B209" s="17"/>
      <c r="C209" s="65" t="s">
        <v>392</v>
      </c>
      <c r="D209" s="66" t="s">
        <v>184</v>
      </c>
      <c r="E209" s="66" t="s">
        <v>201</v>
      </c>
      <c r="F209" s="63">
        <v>18377</v>
      </c>
      <c r="G209" s="63">
        <v>17706</v>
      </c>
      <c r="H209" s="63">
        <v>17870</v>
      </c>
      <c r="I209" s="63">
        <v>19981</v>
      </c>
      <c r="J209" s="63">
        <v>20716</v>
      </c>
    </row>
    <row r="210" spans="1:10" x14ac:dyDescent="0.25">
      <c r="A210" s="17"/>
      <c r="B210" s="17"/>
      <c r="C210" s="65" t="s">
        <v>393</v>
      </c>
      <c r="D210" s="66" t="s">
        <v>189</v>
      </c>
      <c r="E210" s="66" t="s">
        <v>195</v>
      </c>
      <c r="F210" s="63">
        <v>2699</v>
      </c>
      <c r="G210" s="63">
        <v>3915</v>
      </c>
      <c r="H210" s="63">
        <v>3636</v>
      </c>
      <c r="I210" s="63">
        <v>3537</v>
      </c>
      <c r="J210" s="63">
        <v>3668</v>
      </c>
    </row>
    <row r="211" spans="1:10" x14ac:dyDescent="0.25">
      <c r="A211" s="17"/>
      <c r="B211" s="17"/>
      <c r="C211" s="65" t="s">
        <v>394</v>
      </c>
      <c r="D211" s="66" t="s">
        <v>189</v>
      </c>
      <c r="E211" s="66" t="s">
        <v>187</v>
      </c>
      <c r="F211" s="63">
        <v>127</v>
      </c>
      <c r="G211" s="63">
        <v>148</v>
      </c>
      <c r="H211" s="63">
        <v>151</v>
      </c>
      <c r="I211" s="63">
        <v>155</v>
      </c>
      <c r="J211" s="63">
        <v>164</v>
      </c>
    </row>
    <row r="212" spans="1:10" x14ac:dyDescent="0.25">
      <c r="A212" s="17"/>
      <c r="B212" s="17"/>
      <c r="C212" s="65" t="s">
        <v>395</v>
      </c>
      <c r="D212" s="66" t="s">
        <v>189</v>
      </c>
      <c r="E212" s="66" t="s">
        <v>198</v>
      </c>
      <c r="F212" s="63">
        <v>7598</v>
      </c>
      <c r="G212" s="63">
        <v>6915</v>
      </c>
      <c r="H212" s="63">
        <v>6650</v>
      </c>
      <c r="I212" s="63">
        <v>6615</v>
      </c>
      <c r="J212" s="63">
        <v>7653</v>
      </c>
    </row>
    <row r="213" spans="1:10" x14ac:dyDescent="0.25">
      <c r="A213" s="17"/>
      <c r="B213" s="17"/>
      <c r="C213" s="65" t="s">
        <v>396</v>
      </c>
      <c r="D213" s="66" t="s">
        <v>189</v>
      </c>
      <c r="E213" s="66" t="s">
        <v>203</v>
      </c>
      <c r="F213" s="63">
        <v>284</v>
      </c>
      <c r="G213" s="63">
        <v>374</v>
      </c>
      <c r="H213" s="63">
        <v>344</v>
      </c>
      <c r="I213" s="63">
        <v>326</v>
      </c>
      <c r="J213" s="63">
        <v>338</v>
      </c>
    </row>
    <row r="214" spans="1:10" x14ac:dyDescent="0.25">
      <c r="A214" s="17"/>
      <c r="B214" s="17"/>
      <c r="C214" s="65" t="s">
        <v>397</v>
      </c>
      <c r="D214" s="66" t="s">
        <v>189</v>
      </c>
      <c r="E214" s="66" t="s">
        <v>245</v>
      </c>
      <c r="F214" s="63">
        <v>779</v>
      </c>
      <c r="G214" s="63">
        <v>909</v>
      </c>
      <c r="H214" s="63">
        <v>1131</v>
      </c>
      <c r="I214" s="63">
        <v>1155</v>
      </c>
      <c r="J214" s="63">
        <v>1326</v>
      </c>
    </row>
    <row r="215" spans="1:10" x14ac:dyDescent="0.25">
      <c r="A215" s="17"/>
      <c r="B215" s="17"/>
      <c r="C215" s="65" t="s">
        <v>398</v>
      </c>
      <c r="D215" s="66" t="s">
        <v>184</v>
      </c>
      <c r="E215" s="66" t="s">
        <v>195</v>
      </c>
      <c r="F215" s="63">
        <v>11704</v>
      </c>
      <c r="G215" s="63">
        <v>12498</v>
      </c>
      <c r="H215" s="63">
        <v>13329</v>
      </c>
      <c r="I215" s="63">
        <v>14443</v>
      </c>
      <c r="J215" s="63">
        <v>16072</v>
      </c>
    </row>
    <row r="216" spans="1:10" x14ac:dyDescent="0.25">
      <c r="A216" s="17"/>
      <c r="B216" s="17"/>
      <c r="C216" s="65" t="s">
        <v>399</v>
      </c>
      <c r="D216" s="66" t="s">
        <v>189</v>
      </c>
      <c r="E216" s="66" t="s">
        <v>201</v>
      </c>
      <c r="F216" s="63">
        <v>839</v>
      </c>
      <c r="G216" s="63">
        <v>1068</v>
      </c>
      <c r="H216" s="63">
        <v>1263</v>
      </c>
      <c r="I216" s="63">
        <v>1426</v>
      </c>
      <c r="J216" s="63">
        <v>1555</v>
      </c>
    </row>
    <row r="217" spans="1:10" x14ac:dyDescent="0.25">
      <c r="A217" s="17"/>
      <c r="B217" s="17"/>
      <c r="C217" s="65" t="s">
        <v>400</v>
      </c>
      <c r="D217" s="66" t="s">
        <v>189</v>
      </c>
      <c r="E217" s="66" t="s">
        <v>245</v>
      </c>
      <c r="F217" s="63">
        <v>738</v>
      </c>
      <c r="G217" s="63">
        <v>721</v>
      </c>
      <c r="H217" s="63">
        <v>784</v>
      </c>
      <c r="I217" s="63">
        <v>982</v>
      </c>
      <c r="J217" s="63">
        <v>1040</v>
      </c>
    </row>
    <row r="218" spans="1:10" x14ac:dyDescent="0.25">
      <c r="A218" s="17"/>
      <c r="B218" s="17"/>
      <c r="C218" s="65" t="s">
        <v>401</v>
      </c>
      <c r="D218" s="66" t="s">
        <v>189</v>
      </c>
      <c r="E218" s="66" t="s">
        <v>201</v>
      </c>
      <c r="F218" s="63">
        <v>2831</v>
      </c>
      <c r="G218" s="63">
        <v>3052</v>
      </c>
      <c r="H218" s="63">
        <v>3647</v>
      </c>
      <c r="I218" s="63">
        <v>4232</v>
      </c>
      <c r="J218" s="63">
        <v>4656</v>
      </c>
    </row>
    <row r="219" spans="1:10" x14ac:dyDescent="0.25">
      <c r="A219" s="17"/>
      <c r="B219" s="17"/>
      <c r="C219" s="65" t="s">
        <v>402</v>
      </c>
      <c r="D219" s="66" t="s">
        <v>189</v>
      </c>
      <c r="E219" s="66" t="s">
        <v>201</v>
      </c>
      <c r="F219" s="63">
        <v>3203</v>
      </c>
      <c r="G219" s="63">
        <v>4102</v>
      </c>
      <c r="H219" s="63">
        <v>4793</v>
      </c>
      <c r="I219" s="63">
        <v>5677</v>
      </c>
      <c r="J219" s="63">
        <v>6385</v>
      </c>
    </row>
    <row r="220" spans="1:10" x14ac:dyDescent="0.25">
      <c r="A220" s="17"/>
      <c r="B220" s="17"/>
      <c r="C220" s="65" t="s">
        <v>403</v>
      </c>
      <c r="D220" s="66" t="s">
        <v>189</v>
      </c>
      <c r="E220" s="66" t="s">
        <v>245</v>
      </c>
      <c r="F220" s="63">
        <v>690</v>
      </c>
      <c r="G220" s="63">
        <v>712</v>
      </c>
      <c r="H220" s="63">
        <v>863</v>
      </c>
      <c r="I220" s="63">
        <v>978</v>
      </c>
      <c r="J220" s="63">
        <v>1169</v>
      </c>
    </row>
    <row r="221" spans="1:10" x14ac:dyDescent="0.25">
      <c r="A221" s="17"/>
      <c r="B221" s="17"/>
      <c r="C221" s="65" t="s">
        <v>404</v>
      </c>
      <c r="D221" s="66" t="s">
        <v>189</v>
      </c>
      <c r="E221" s="66" t="s">
        <v>268</v>
      </c>
      <c r="F221" s="63">
        <v>1335</v>
      </c>
      <c r="G221" s="63">
        <v>1611</v>
      </c>
      <c r="H221" s="63">
        <v>1797</v>
      </c>
      <c r="I221" s="63">
        <v>2212</v>
      </c>
      <c r="J221" s="63">
        <v>2287</v>
      </c>
    </row>
    <row r="222" spans="1:10" x14ac:dyDescent="0.25">
      <c r="A222" s="17"/>
      <c r="B222" s="17"/>
      <c r="C222" s="65" t="s">
        <v>405</v>
      </c>
      <c r="D222" s="66" t="s">
        <v>189</v>
      </c>
      <c r="E222" s="66" t="s">
        <v>206</v>
      </c>
      <c r="F222" s="63">
        <v>1048</v>
      </c>
      <c r="G222" s="63">
        <v>1214</v>
      </c>
      <c r="H222" s="63">
        <v>1245</v>
      </c>
      <c r="I222" s="63">
        <v>1240</v>
      </c>
      <c r="J222" s="63">
        <v>1321</v>
      </c>
    </row>
    <row r="223" spans="1:10" x14ac:dyDescent="0.25">
      <c r="A223" s="17"/>
      <c r="B223" s="17"/>
      <c r="C223" s="65" t="s">
        <v>406</v>
      </c>
      <c r="D223" s="66" t="s">
        <v>184</v>
      </c>
      <c r="E223" s="66" t="s">
        <v>187</v>
      </c>
      <c r="F223" s="63">
        <v>9148</v>
      </c>
      <c r="G223" s="63">
        <v>9444</v>
      </c>
      <c r="H223" s="63">
        <v>9432</v>
      </c>
      <c r="I223" s="63">
        <v>10803</v>
      </c>
      <c r="J223" s="63">
        <v>11558</v>
      </c>
    </row>
    <row r="224" spans="1:10" x14ac:dyDescent="0.25">
      <c r="A224" s="17"/>
      <c r="B224" s="17"/>
      <c r="C224" s="65" t="s">
        <v>407</v>
      </c>
      <c r="D224" s="66" t="s">
        <v>189</v>
      </c>
      <c r="E224" s="66" t="s">
        <v>195</v>
      </c>
      <c r="F224" s="63">
        <v>2613</v>
      </c>
      <c r="G224" s="63">
        <v>3516</v>
      </c>
      <c r="H224" s="63">
        <v>3488</v>
      </c>
      <c r="I224" s="63">
        <v>4135</v>
      </c>
      <c r="J224" s="63">
        <v>4450</v>
      </c>
    </row>
    <row r="225" spans="1:10" x14ac:dyDescent="0.25">
      <c r="A225" s="17"/>
      <c r="B225" s="17"/>
      <c r="C225" s="65" t="s">
        <v>408</v>
      </c>
      <c r="D225" s="66" t="s">
        <v>189</v>
      </c>
      <c r="E225" s="66" t="s">
        <v>268</v>
      </c>
      <c r="F225" s="63">
        <v>545</v>
      </c>
      <c r="G225" s="63">
        <v>646</v>
      </c>
      <c r="H225" s="63">
        <v>729</v>
      </c>
      <c r="I225" s="63">
        <v>847</v>
      </c>
      <c r="J225" s="63">
        <v>884</v>
      </c>
    </row>
  </sheetData>
  <mergeCells count="1">
    <mergeCell ref="C10:J10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A5F92-0F72-4F25-A9C5-579C3F5D15C2}">
  <sheetPr>
    <pageSetUpPr fitToPage="1"/>
  </sheetPr>
  <dimension ref="A1:M33"/>
  <sheetViews>
    <sheetView workbookViewId="0"/>
  </sheetViews>
  <sheetFormatPr baseColWidth="10" defaultRowHeight="15" x14ac:dyDescent="0.25"/>
  <cols>
    <col min="3" max="4" width="25.140625" customWidth="1"/>
    <col min="5" max="5" width="17.85546875" customWidth="1"/>
    <col min="8" max="8" width="19.7109375" customWidth="1"/>
    <col min="9" max="9" width="21.85546875" customWidth="1"/>
  </cols>
  <sheetData>
    <row r="1" spans="1:13" ht="30" customHeight="1" x14ac:dyDescent="0.25">
      <c r="A1" s="112" t="s">
        <v>429</v>
      </c>
      <c r="B1" s="38"/>
      <c r="C1" s="51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spans="1:13" ht="30" customHeight="1" x14ac:dyDescent="0.25">
      <c r="A2" s="11">
        <v>1</v>
      </c>
      <c r="B2" s="11"/>
      <c r="C2" s="55" t="s">
        <v>430</v>
      </c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3" ht="30" customHeight="1" x14ac:dyDescent="0.25">
      <c r="A3" s="12">
        <v>1.5</v>
      </c>
      <c r="B3" s="12"/>
      <c r="C3" s="59" t="s">
        <v>428</v>
      </c>
      <c r="D3" s="61"/>
      <c r="E3" s="61"/>
      <c r="F3" s="61"/>
      <c r="G3" s="61"/>
      <c r="H3" s="61"/>
      <c r="I3" s="61"/>
      <c r="J3" s="61"/>
      <c r="K3" s="61"/>
      <c r="L3" s="61"/>
      <c r="M3" s="61"/>
    </row>
    <row r="4" spans="1:13" ht="30" customHeight="1" x14ac:dyDescent="0.25">
      <c r="A4" s="38">
        <v>2.5</v>
      </c>
      <c r="B4" s="38"/>
      <c r="C4" s="51" t="s">
        <v>871</v>
      </c>
      <c r="D4" s="53"/>
      <c r="E4" s="53"/>
      <c r="F4" s="53"/>
      <c r="G4" s="53"/>
      <c r="H4" s="53"/>
      <c r="I4" s="53"/>
      <c r="J4" s="53"/>
      <c r="K4" s="53"/>
      <c r="L4" s="53"/>
      <c r="M4" s="53"/>
    </row>
    <row r="5" spans="1:13" ht="15.75" x14ac:dyDescent="0.25">
      <c r="A5" s="11"/>
      <c r="B5" s="11"/>
      <c r="C5" s="55"/>
      <c r="D5" s="57"/>
      <c r="E5" s="57"/>
      <c r="F5" s="57"/>
      <c r="G5" s="57"/>
      <c r="H5" s="57"/>
      <c r="I5" s="57"/>
      <c r="J5" s="57"/>
      <c r="K5" s="57"/>
      <c r="L5" s="57"/>
      <c r="M5" s="57"/>
    </row>
    <row r="6" spans="1:13" ht="15.75" x14ac:dyDescent="0.25">
      <c r="A6" s="12"/>
      <c r="B6" s="12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</row>
    <row r="7" spans="1:13" ht="15.75" x14ac:dyDescent="0.25">
      <c r="A7" s="38"/>
      <c r="B7" s="38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</row>
    <row r="8" spans="1:13" ht="15.75" x14ac:dyDescent="0.25">
      <c r="A8" s="11"/>
      <c r="B8" s="11"/>
      <c r="D8" s="110"/>
      <c r="E8" s="110"/>
      <c r="F8" s="110"/>
      <c r="G8" s="110"/>
      <c r="H8" s="110"/>
      <c r="I8" s="110"/>
      <c r="J8" s="110"/>
      <c r="K8" s="110"/>
      <c r="L8" s="110"/>
      <c r="M8" s="111" t="s">
        <v>410</v>
      </c>
    </row>
    <row r="9" spans="1:13" ht="30" customHeight="1" x14ac:dyDescent="0.25">
      <c r="A9" s="39">
        <f>SUM(A1:A8)</f>
        <v>5</v>
      </c>
      <c r="B9" s="39">
        <f>SUM(B1:B8)</f>
        <v>0</v>
      </c>
      <c r="C9" s="15"/>
      <c r="D9" s="15"/>
      <c r="E9" s="15"/>
      <c r="F9" s="15"/>
      <c r="G9" s="15"/>
      <c r="H9" s="15"/>
      <c r="I9" s="15"/>
      <c r="J9" s="15"/>
      <c r="K9" s="16"/>
      <c r="L9" s="16"/>
      <c r="M9" s="26"/>
    </row>
    <row r="10" spans="1:13" ht="15.75" thickBot="1" x14ac:dyDescent="0.3">
      <c r="A10" s="17"/>
      <c r="B10" s="17"/>
      <c r="C10" s="18"/>
      <c r="D10" s="18"/>
      <c r="E10" s="18"/>
      <c r="F10" s="15"/>
      <c r="G10" s="15"/>
      <c r="H10" s="15"/>
      <c r="I10" s="15"/>
      <c r="J10" s="18"/>
      <c r="K10" s="18"/>
      <c r="L10" s="18"/>
      <c r="M10" s="18"/>
    </row>
    <row r="11" spans="1:13" ht="33.75" x14ac:dyDescent="0.25">
      <c r="A11" s="17"/>
      <c r="B11" s="17"/>
      <c r="C11" s="224" t="s">
        <v>411</v>
      </c>
      <c r="D11" s="225"/>
      <c r="E11" s="226"/>
      <c r="F11" s="225"/>
      <c r="G11" s="225"/>
      <c r="H11" s="225" t="s">
        <v>412</v>
      </c>
      <c r="I11" s="227"/>
      <c r="J11" s="18"/>
      <c r="K11" s="18"/>
      <c r="L11" s="18"/>
      <c r="M11" s="18"/>
    </row>
    <row r="12" spans="1:13" x14ac:dyDescent="0.25">
      <c r="A12" s="16"/>
      <c r="B12" s="16"/>
      <c r="C12" s="72"/>
      <c r="D12" s="73"/>
      <c r="E12" s="73"/>
      <c r="F12" s="74"/>
      <c r="G12" s="75"/>
      <c r="H12" s="75"/>
      <c r="I12" s="76"/>
      <c r="J12" s="15"/>
      <c r="K12" s="15"/>
      <c r="L12" s="15"/>
      <c r="M12" s="15"/>
    </row>
    <row r="13" spans="1:13" x14ac:dyDescent="0.25">
      <c r="A13" s="17"/>
      <c r="B13" s="17"/>
      <c r="C13" s="287" t="s">
        <v>869</v>
      </c>
      <c r="D13" s="288"/>
      <c r="E13" s="228" t="s">
        <v>484</v>
      </c>
      <c r="F13" s="74"/>
      <c r="G13" s="75"/>
      <c r="H13" s="75"/>
      <c r="I13" s="76"/>
      <c r="J13" s="18"/>
      <c r="K13" s="18"/>
      <c r="L13" s="18"/>
      <c r="M13" s="18"/>
    </row>
    <row r="14" spans="1:13" ht="19.5" customHeight="1" x14ac:dyDescent="0.25">
      <c r="A14" s="17"/>
      <c r="B14" s="17"/>
      <c r="C14" s="289">
        <v>12345</v>
      </c>
      <c r="D14" s="290"/>
      <c r="E14" s="113">
        <f ca="1">TODAY()</f>
        <v>45645</v>
      </c>
      <c r="F14" s="309" t="str">
        <f ca="1">_xlfn.FORMULATEXT(E14)</f>
        <v>=HEUTE()</v>
      </c>
      <c r="G14" s="75"/>
      <c r="H14" s="75"/>
      <c r="I14" s="77"/>
      <c r="J14" s="18"/>
      <c r="K14" s="18"/>
      <c r="L14" s="18"/>
      <c r="M14" s="18"/>
    </row>
    <row r="15" spans="1:13" x14ac:dyDescent="0.25">
      <c r="A15" s="17"/>
      <c r="B15" s="17"/>
      <c r="C15" s="78"/>
      <c r="D15" s="74"/>
      <c r="E15" s="74"/>
      <c r="F15" s="16"/>
      <c r="G15" s="16"/>
      <c r="H15" s="16"/>
      <c r="I15" s="79"/>
      <c r="J15" s="18"/>
      <c r="K15" s="18"/>
      <c r="L15" s="18"/>
      <c r="M15" s="18"/>
    </row>
    <row r="16" spans="1:13" x14ac:dyDescent="0.25">
      <c r="A16" s="17"/>
      <c r="B16" s="17"/>
      <c r="C16" s="291" t="s">
        <v>868</v>
      </c>
      <c r="D16" s="292"/>
      <c r="E16" s="292"/>
      <c r="F16" s="17"/>
      <c r="G16" s="17"/>
      <c r="H16" s="17"/>
      <c r="I16" s="80"/>
      <c r="J16" s="18"/>
      <c r="K16" s="18"/>
      <c r="L16" s="18"/>
      <c r="M16" s="18"/>
    </row>
    <row r="17" spans="1:13" x14ac:dyDescent="0.25">
      <c r="A17" s="17"/>
      <c r="B17" s="17"/>
      <c r="C17" s="81" t="s">
        <v>413</v>
      </c>
      <c r="D17" s="82"/>
      <c r="E17" s="82"/>
      <c r="F17" s="75"/>
      <c r="G17" s="293"/>
      <c r="H17" s="293"/>
      <c r="I17" s="83"/>
      <c r="J17" s="18"/>
      <c r="K17" s="18"/>
      <c r="L17" s="18"/>
      <c r="M17" s="18"/>
    </row>
    <row r="18" spans="1:13" x14ac:dyDescent="0.25">
      <c r="A18" s="17"/>
      <c r="B18" s="17"/>
      <c r="C18" s="81" t="s">
        <v>414</v>
      </c>
      <c r="D18" s="82"/>
      <c r="E18" s="82"/>
      <c r="F18" s="75"/>
      <c r="G18" s="84"/>
      <c r="H18" s="84"/>
      <c r="I18" s="85"/>
      <c r="J18" s="18"/>
      <c r="K18" s="18"/>
      <c r="L18" s="18"/>
      <c r="M18" s="18"/>
    </row>
    <row r="19" spans="1:13" x14ac:dyDescent="0.25">
      <c r="A19" s="17"/>
      <c r="B19" s="17"/>
      <c r="C19" s="81" t="s">
        <v>415</v>
      </c>
      <c r="D19" s="82"/>
      <c r="E19" s="82"/>
      <c r="F19" s="75"/>
      <c r="G19" s="84"/>
      <c r="H19" s="84"/>
      <c r="I19" s="85"/>
      <c r="J19" s="18"/>
      <c r="K19" s="18"/>
      <c r="L19" s="18"/>
      <c r="M19" s="18"/>
    </row>
    <row r="20" spans="1:13" x14ac:dyDescent="0.25">
      <c r="A20" s="17"/>
      <c r="B20" s="17"/>
      <c r="C20" s="81" t="s">
        <v>416</v>
      </c>
      <c r="D20" s="82"/>
      <c r="E20" s="82"/>
      <c r="F20" s="75"/>
      <c r="G20" s="84"/>
      <c r="H20" s="84"/>
      <c r="I20" s="85"/>
      <c r="J20" s="18"/>
      <c r="K20" s="18"/>
      <c r="L20" s="18"/>
      <c r="M20" s="18"/>
    </row>
    <row r="21" spans="1:13" x14ac:dyDescent="0.25">
      <c r="A21" s="17"/>
      <c r="B21" s="17"/>
      <c r="C21" s="81"/>
      <c r="D21" s="82"/>
      <c r="E21" s="82"/>
      <c r="F21" s="84"/>
      <c r="G21" s="84"/>
      <c r="H21" s="84"/>
      <c r="I21" s="85"/>
      <c r="J21" s="18"/>
      <c r="K21" s="18"/>
      <c r="L21" s="18"/>
      <c r="M21" s="18"/>
    </row>
    <row r="22" spans="1:13" x14ac:dyDescent="0.25">
      <c r="A22" s="17"/>
      <c r="B22" s="17"/>
      <c r="C22" s="229" t="s">
        <v>417</v>
      </c>
      <c r="D22" s="230" t="s">
        <v>418</v>
      </c>
      <c r="E22" s="86"/>
      <c r="F22" s="84"/>
      <c r="G22" s="84"/>
      <c r="H22" s="84"/>
      <c r="I22" s="85"/>
      <c r="J22" s="18"/>
      <c r="K22" s="18"/>
      <c r="L22" s="18"/>
      <c r="M22" s="18"/>
    </row>
    <row r="23" spans="1:13" ht="18.75" customHeight="1" x14ac:dyDescent="0.25">
      <c r="A23" s="17"/>
      <c r="B23" s="17"/>
      <c r="C23" s="123">
        <v>45358</v>
      </c>
      <c r="D23" s="87">
        <v>45362</v>
      </c>
      <c r="E23" s="82"/>
      <c r="F23" s="84"/>
      <c r="G23" s="84"/>
      <c r="H23" s="84"/>
      <c r="I23" s="85"/>
      <c r="J23" s="18"/>
      <c r="K23" s="18"/>
      <c r="L23" s="18"/>
      <c r="M23" s="18"/>
    </row>
    <row r="24" spans="1:13" x14ac:dyDescent="0.25">
      <c r="A24" s="17"/>
      <c r="B24" s="17"/>
      <c r="C24" s="81"/>
      <c r="D24" s="82"/>
      <c r="E24" s="82"/>
      <c r="F24" s="84"/>
      <c r="G24" s="84"/>
      <c r="H24" s="84"/>
      <c r="I24" s="85"/>
      <c r="J24" s="18"/>
      <c r="K24" s="18"/>
      <c r="L24" s="18"/>
      <c r="M24" s="18"/>
    </row>
    <row r="25" spans="1:13" x14ac:dyDescent="0.25">
      <c r="A25" s="17"/>
      <c r="B25" s="17"/>
      <c r="C25" s="232" t="s">
        <v>14</v>
      </c>
      <c r="D25" s="231"/>
      <c r="E25" s="231"/>
      <c r="F25" s="231"/>
      <c r="G25" s="228" t="s">
        <v>419</v>
      </c>
      <c r="H25" s="231" t="s">
        <v>870</v>
      </c>
      <c r="I25" s="233" t="s">
        <v>43</v>
      </c>
      <c r="J25" s="18"/>
      <c r="K25" s="18"/>
      <c r="L25" s="18"/>
      <c r="M25" s="18"/>
    </row>
    <row r="26" spans="1:13" ht="21" customHeight="1" x14ac:dyDescent="0.25">
      <c r="A26" s="17"/>
      <c r="B26" s="17"/>
      <c r="C26" s="88" t="s">
        <v>420</v>
      </c>
      <c r="D26" s="89"/>
      <c r="E26" s="89"/>
      <c r="F26" s="90"/>
      <c r="G26" s="114">
        <f>D23-C23</f>
        <v>4</v>
      </c>
      <c r="H26" s="91">
        <v>195</v>
      </c>
      <c r="I26" s="115">
        <f>G26*H26</f>
        <v>780</v>
      </c>
      <c r="J26" s="311" t="str">
        <f ca="1">_xlfn.FORMULATEXT(I26)</f>
        <v>=G26*H26</v>
      </c>
      <c r="K26" s="18"/>
      <c r="L26" s="18"/>
      <c r="M26" s="18"/>
    </row>
    <row r="27" spans="1:13" ht="21" customHeight="1" x14ac:dyDescent="0.25">
      <c r="A27" s="17"/>
      <c r="B27" s="17"/>
      <c r="C27" s="92" t="s">
        <v>421</v>
      </c>
      <c r="D27" s="93"/>
      <c r="E27" s="93"/>
      <c r="F27" s="94"/>
      <c r="G27" s="310" t="str">
        <f ca="1">_xlfn.FORMULATEXT(G26)</f>
        <v>=D23-C23</v>
      </c>
      <c r="H27" s="96"/>
      <c r="I27" s="97">
        <v>150.30000000000001</v>
      </c>
      <c r="J27" s="18"/>
      <c r="K27" s="18"/>
      <c r="L27" s="18"/>
      <c r="M27" s="18"/>
    </row>
    <row r="28" spans="1:13" ht="21" customHeight="1" x14ac:dyDescent="0.25">
      <c r="A28" s="17"/>
      <c r="B28" s="17"/>
      <c r="C28" s="92" t="s">
        <v>422</v>
      </c>
      <c r="D28" s="93"/>
      <c r="E28" s="93"/>
      <c r="F28" s="94"/>
      <c r="G28" s="95">
        <v>3</v>
      </c>
      <c r="H28" s="98">
        <v>39</v>
      </c>
      <c r="I28" s="116">
        <f>G28*H28</f>
        <v>117</v>
      </c>
      <c r="J28" s="311" t="str">
        <f ca="1">_xlfn.FORMULATEXT(I28)</f>
        <v>=G28*H28</v>
      </c>
      <c r="K28" s="18"/>
      <c r="L28" s="18"/>
      <c r="M28" s="18"/>
    </row>
    <row r="29" spans="1:13" x14ac:dyDescent="0.25">
      <c r="A29" s="17"/>
      <c r="B29" s="17"/>
      <c r="C29" s="99"/>
      <c r="D29" s="100"/>
      <c r="E29" s="100"/>
      <c r="F29" s="101"/>
      <c r="G29" s="102"/>
      <c r="H29" s="103"/>
      <c r="I29" s="104"/>
      <c r="J29" s="18"/>
      <c r="K29" s="18"/>
      <c r="L29" s="18"/>
      <c r="M29" s="18"/>
    </row>
    <row r="30" spans="1:13" ht="22.5" customHeight="1" x14ac:dyDescent="0.25">
      <c r="A30" s="17"/>
      <c r="B30" s="17"/>
      <c r="C30" s="105"/>
      <c r="D30" s="84"/>
      <c r="E30" s="84"/>
      <c r="F30" s="84"/>
      <c r="G30" s="84"/>
      <c r="H30" s="119" t="s">
        <v>423</v>
      </c>
      <c r="I30" s="124">
        <f>SUM(I26:I29)</f>
        <v>1047.3</v>
      </c>
      <c r="J30" s="18">
        <v>0.5</v>
      </c>
      <c r="K30" s="311" t="str">
        <f ca="1">_xlfn.FORMULATEXT(I30)</f>
        <v>=SUMME(I26:I29)</v>
      </c>
      <c r="L30" s="18"/>
      <c r="M30" s="18"/>
    </row>
    <row r="31" spans="1:13" ht="22.5" customHeight="1" x14ac:dyDescent="0.25">
      <c r="A31" s="17"/>
      <c r="B31" s="17"/>
      <c r="C31" s="106" t="s">
        <v>424</v>
      </c>
      <c r="D31" s="75"/>
      <c r="E31" s="75"/>
      <c r="F31" s="75"/>
      <c r="G31" s="117"/>
      <c r="H31" s="120">
        <v>0.11</v>
      </c>
      <c r="I31" s="107">
        <f>I30*H31</f>
        <v>115.20299999999999</v>
      </c>
      <c r="J31" s="18">
        <v>0.5</v>
      </c>
      <c r="K31" s="311" t="str">
        <f t="shared" ref="K31:K33" ca="1" si="0">_xlfn.FORMULATEXT(I31)</f>
        <v>=I30*H31</v>
      </c>
      <c r="L31" s="18"/>
      <c r="M31" s="18"/>
    </row>
    <row r="32" spans="1:13" ht="22.5" customHeight="1" x14ac:dyDescent="0.25">
      <c r="A32" s="17"/>
      <c r="B32" s="17"/>
      <c r="C32" s="106" t="s">
        <v>425</v>
      </c>
      <c r="D32" s="75"/>
      <c r="E32" s="75"/>
      <c r="F32" s="75"/>
      <c r="G32" s="108"/>
      <c r="H32" s="121">
        <v>8.1000000000000003E-2</v>
      </c>
      <c r="I32" s="107">
        <f>(I30-I31)*H32</f>
        <v>75.499857000000006</v>
      </c>
      <c r="J32" s="18">
        <v>0.5</v>
      </c>
      <c r="K32" s="311" t="str">
        <f t="shared" ca="1" si="0"/>
        <v>=(I30-I31)*H32</v>
      </c>
      <c r="L32" s="18"/>
      <c r="M32" s="18"/>
    </row>
    <row r="33" spans="1:13" ht="22.5" customHeight="1" thickBot="1" x14ac:dyDescent="0.3">
      <c r="A33" s="17"/>
      <c r="B33" s="17"/>
      <c r="C33" s="285" t="s">
        <v>426</v>
      </c>
      <c r="D33" s="286"/>
      <c r="E33" s="286"/>
      <c r="F33" s="286"/>
      <c r="G33" s="118"/>
      <c r="H33" s="122" t="s">
        <v>427</v>
      </c>
      <c r="I33" s="109">
        <f>I30-I31+I32</f>
        <v>1007.596857</v>
      </c>
      <c r="J33" s="18">
        <v>1</v>
      </c>
      <c r="K33" s="311" t="str">
        <f t="shared" ca="1" si="0"/>
        <v>=I30-I31+I32</v>
      </c>
      <c r="L33" s="18"/>
      <c r="M33" s="18"/>
    </row>
  </sheetData>
  <mergeCells count="5">
    <mergeCell ref="C33:F33"/>
    <mergeCell ref="C13:D13"/>
    <mergeCell ref="C14:D14"/>
    <mergeCell ref="C16:E16"/>
    <mergeCell ref="G17:H17"/>
  </mergeCells>
  <pageMargins left="0.7" right="0.7" top="0.78740157499999996" bottom="0.78740157499999996" header="0.3" footer="0.3"/>
  <pageSetup paperSize="9" scale="6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66991-EA68-4DCA-BCBB-C679CBBDADB0}">
  <dimension ref="A1:O34"/>
  <sheetViews>
    <sheetView zoomScaleNormal="100" workbookViewId="0"/>
  </sheetViews>
  <sheetFormatPr baseColWidth="10" defaultRowHeight="15" x14ac:dyDescent="0.25"/>
  <cols>
    <col min="1" max="1" width="7.7109375" customWidth="1"/>
    <col min="2" max="2" width="7.85546875" customWidth="1"/>
    <col min="3" max="4" width="27" customWidth="1"/>
    <col min="5" max="10" width="21.5703125" customWidth="1"/>
    <col min="11" max="11" width="26.5703125" customWidth="1"/>
  </cols>
  <sheetData>
    <row r="1" spans="1:15" ht="30" customHeight="1" x14ac:dyDescent="0.25">
      <c r="A1" s="38">
        <v>1.5</v>
      </c>
      <c r="B1" s="38"/>
      <c r="C1" s="51" t="s">
        <v>873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</row>
    <row r="2" spans="1:15" ht="30" customHeight="1" x14ac:dyDescent="0.25">
      <c r="A2" s="11">
        <v>2</v>
      </c>
      <c r="B2" s="11"/>
      <c r="C2" s="55" t="s">
        <v>872</v>
      </c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spans="1:15" ht="30" customHeight="1" x14ac:dyDescent="0.25">
      <c r="A3" s="12">
        <v>1</v>
      </c>
      <c r="B3" s="12"/>
      <c r="C3" s="59" t="s">
        <v>472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</row>
    <row r="4" spans="1:15" ht="30" customHeight="1" x14ac:dyDescent="0.25">
      <c r="A4" s="38">
        <v>1</v>
      </c>
      <c r="B4" s="38"/>
      <c r="C4" s="51" t="s">
        <v>473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</row>
    <row r="5" spans="1:15" ht="15.75" x14ac:dyDescent="0.25">
      <c r="A5" s="11"/>
      <c r="B5" s="11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</row>
    <row r="6" spans="1:15" ht="15.75" x14ac:dyDescent="0.25">
      <c r="A6" s="12"/>
      <c r="B6" s="12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</row>
    <row r="7" spans="1:15" ht="15.75" x14ac:dyDescent="0.25">
      <c r="A7" s="38"/>
      <c r="B7" s="38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</row>
    <row r="8" spans="1:15" ht="15.75" x14ac:dyDescent="0.25">
      <c r="A8" s="11"/>
      <c r="B8" s="11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</row>
    <row r="9" spans="1:15" ht="30" customHeight="1" x14ac:dyDescent="0.25">
      <c r="A9" s="39">
        <f>SUM(A1:A8)</f>
        <v>5.5</v>
      </c>
      <c r="B9" s="39">
        <f>SUM(B1:B8)</f>
        <v>0</v>
      </c>
      <c r="C9" s="14"/>
      <c r="D9" s="14"/>
      <c r="E9" s="14"/>
      <c r="F9" s="14"/>
      <c r="G9" s="14"/>
      <c r="H9" s="14"/>
      <c r="I9" s="15"/>
      <c r="J9" s="15"/>
      <c r="K9" s="15"/>
      <c r="L9" s="15"/>
      <c r="M9" s="268"/>
      <c r="N9" s="268"/>
      <c r="O9" s="268"/>
    </row>
    <row r="10" spans="1:15" ht="5.25" customHeight="1" x14ac:dyDescent="0.3">
      <c r="A10" s="17"/>
      <c r="B10" s="17"/>
      <c r="C10" s="19"/>
      <c r="D10" s="19"/>
      <c r="E10" s="19"/>
      <c r="F10" s="19"/>
      <c r="G10" s="19"/>
      <c r="H10" s="14"/>
      <c r="I10" s="15"/>
      <c r="J10" s="15"/>
      <c r="K10" s="15"/>
      <c r="L10" s="18"/>
      <c r="M10" s="18"/>
      <c r="N10" s="18"/>
      <c r="O10" s="18"/>
    </row>
    <row r="11" spans="1:15" ht="28.5" x14ac:dyDescent="0.3">
      <c r="A11" s="17"/>
      <c r="B11" s="17"/>
      <c r="C11" s="125" t="s">
        <v>431</v>
      </c>
      <c r="D11" s="126"/>
      <c r="E11" s="127"/>
      <c r="F11" s="234" t="s">
        <v>432</v>
      </c>
      <c r="G11" s="234" t="s">
        <v>433</v>
      </c>
      <c r="H11" s="127"/>
      <c r="I11" s="18"/>
      <c r="J11" s="18"/>
      <c r="K11" s="18"/>
      <c r="L11" s="18"/>
      <c r="M11" s="18"/>
      <c r="N11" s="18"/>
      <c r="O11" s="18"/>
    </row>
    <row r="12" spans="1:15" ht="18.75" x14ac:dyDescent="0.3">
      <c r="A12" s="16"/>
      <c r="B12" s="16"/>
      <c r="C12" s="126"/>
      <c r="D12" s="126"/>
      <c r="E12" s="127"/>
      <c r="F12" s="235" t="s">
        <v>434</v>
      </c>
      <c r="G12" s="235" t="s">
        <v>435</v>
      </c>
      <c r="H12" s="127"/>
      <c r="I12" s="15"/>
      <c r="J12" s="15"/>
      <c r="K12" s="15"/>
      <c r="L12" s="15"/>
      <c r="M12" s="15"/>
      <c r="N12" s="15"/>
      <c r="O12" s="15"/>
    </row>
    <row r="13" spans="1:15" ht="18.75" x14ac:dyDescent="0.3">
      <c r="A13" s="17"/>
      <c r="B13" s="17"/>
      <c r="C13" s="126"/>
      <c r="D13" s="126"/>
      <c r="E13" s="127"/>
      <c r="F13" s="235" t="s">
        <v>436</v>
      </c>
      <c r="G13" s="235" t="s">
        <v>437</v>
      </c>
      <c r="H13" s="127"/>
      <c r="I13" s="18"/>
      <c r="J13" s="18"/>
      <c r="K13" s="18"/>
      <c r="L13" s="18"/>
      <c r="M13" s="18"/>
      <c r="N13" s="18"/>
      <c r="O13" s="18"/>
    </row>
    <row r="14" spans="1:15" ht="18.75" x14ac:dyDescent="0.3">
      <c r="A14" s="17"/>
      <c r="B14" s="17"/>
      <c r="C14" s="126"/>
      <c r="D14" s="126"/>
      <c r="E14" s="127"/>
      <c r="F14" s="235" t="s">
        <v>438</v>
      </c>
      <c r="G14" s="235" t="s">
        <v>439</v>
      </c>
      <c r="H14" s="127"/>
      <c r="I14" s="18"/>
      <c r="J14" s="18"/>
      <c r="K14" s="18"/>
      <c r="L14" s="18"/>
      <c r="M14" s="18"/>
      <c r="N14" s="18"/>
      <c r="O14" s="18"/>
    </row>
    <row r="15" spans="1:15" ht="7.5" customHeight="1" x14ac:dyDescent="0.3">
      <c r="A15" s="17"/>
      <c r="B15" s="17"/>
      <c r="C15" s="126"/>
      <c r="D15" s="126"/>
      <c r="E15" s="127"/>
      <c r="F15" s="127"/>
      <c r="G15" s="127"/>
      <c r="H15" s="127"/>
      <c r="I15" s="18"/>
      <c r="J15" s="18"/>
      <c r="K15" s="18"/>
      <c r="L15" s="18"/>
      <c r="M15" s="18"/>
      <c r="N15" s="18"/>
      <c r="O15" s="18"/>
    </row>
    <row r="16" spans="1:15" ht="7.5" customHeight="1" x14ac:dyDescent="0.3">
      <c r="A16" s="17"/>
      <c r="B16" s="17"/>
      <c r="C16" s="126"/>
      <c r="D16" s="126"/>
      <c r="E16" s="127"/>
      <c r="F16" s="127"/>
      <c r="G16" s="127"/>
      <c r="H16" s="127"/>
      <c r="I16" s="18"/>
      <c r="J16" s="18"/>
      <c r="K16" s="18"/>
      <c r="L16" s="18"/>
      <c r="M16" s="18"/>
      <c r="N16" s="18"/>
      <c r="O16" s="18"/>
    </row>
    <row r="17" spans="1:15" ht="18.75" x14ac:dyDescent="0.3">
      <c r="A17" s="17"/>
      <c r="B17" s="17"/>
      <c r="C17" s="126"/>
      <c r="D17" s="126"/>
      <c r="E17" s="312" t="s">
        <v>889</v>
      </c>
      <c r="F17" s="127"/>
      <c r="G17" s="127"/>
      <c r="H17" s="127"/>
      <c r="I17" s="18"/>
      <c r="J17" s="18"/>
      <c r="K17" s="18"/>
      <c r="L17" s="18"/>
      <c r="M17" s="18"/>
      <c r="N17" s="18"/>
      <c r="O17" s="18"/>
    </row>
    <row r="18" spans="1:15" ht="19.5" thickBot="1" x14ac:dyDescent="0.35">
      <c r="A18" s="17"/>
      <c r="B18" s="17"/>
      <c r="C18" s="126"/>
      <c r="D18" s="126"/>
      <c r="E18" s="313" t="s">
        <v>890</v>
      </c>
      <c r="F18" s="312" t="str">
        <f ca="1">_xlfn.FORMULATEXT(F20)</f>
        <v>=WENN(E20&gt;=18;"ja";"")</v>
      </c>
      <c r="G18" s="127"/>
      <c r="H18" s="127"/>
      <c r="I18" s="312" t="str">
        <f ca="1">_xlfn.FORMULATEXT(I20)</f>
        <v>=G20/H20^2</v>
      </c>
      <c r="J18" s="312" t="str">
        <f ca="1">_xlfn.FORMULATEXT(J20)</f>
        <v>=WENN(I20&lt;18.5;$G$12;WENN(I20&lt;=25;$G$13;$G$14))</v>
      </c>
      <c r="K18" s="18"/>
      <c r="L18" s="18"/>
      <c r="M18" s="18"/>
      <c r="N18" s="18"/>
      <c r="O18" s="18"/>
    </row>
    <row r="19" spans="1:15" ht="19.5" thickBot="1" x14ac:dyDescent="0.3">
      <c r="A19" s="17"/>
      <c r="B19" s="17"/>
      <c r="C19" s="128" t="s">
        <v>30</v>
      </c>
      <c r="D19" s="129" t="s">
        <v>34</v>
      </c>
      <c r="E19" s="130" t="s">
        <v>440</v>
      </c>
      <c r="F19" s="130" t="s">
        <v>441</v>
      </c>
      <c r="G19" s="130" t="s">
        <v>442</v>
      </c>
      <c r="H19" s="130" t="s">
        <v>443</v>
      </c>
      <c r="I19" s="236" t="s">
        <v>444</v>
      </c>
      <c r="J19" s="138" t="s">
        <v>433</v>
      </c>
      <c r="K19" s="131" t="s">
        <v>19</v>
      </c>
      <c r="L19" s="18"/>
      <c r="M19" s="18"/>
      <c r="N19" s="18"/>
      <c r="O19" s="18"/>
    </row>
    <row r="20" spans="1:15" ht="18.75" x14ac:dyDescent="0.25">
      <c r="A20" s="35"/>
      <c r="B20" s="35"/>
      <c r="C20" s="132" t="s">
        <v>445</v>
      </c>
      <c r="D20" s="132" t="s">
        <v>446</v>
      </c>
      <c r="E20" s="297">
        <v>25</v>
      </c>
      <c r="F20" s="133" t="str">
        <f>IF(E20&gt;=18,"ja","")</f>
        <v>ja</v>
      </c>
      <c r="G20" s="134">
        <v>95</v>
      </c>
      <c r="H20" s="134">
        <v>1.48</v>
      </c>
      <c r="I20" s="314">
        <f>G20/H20^2</f>
        <v>43.371073776479186</v>
      </c>
      <c r="J20" s="139" t="str">
        <f>IF(I20&lt;18.5,$G$12,IF(I20&lt;=25,$G$13,$G$14))</f>
        <v>Übergewicht</v>
      </c>
      <c r="K20" s="135">
        <v>26.927437641723358</v>
      </c>
      <c r="L20" s="34"/>
      <c r="M20" s="34"/>
      <c r="N20" s="34"/>
      <c r="O20" s="34"/>
    </row>
    <row r="21" spans="1:15" ht="18.75" x14ac:dyDescent="0.25">
      <c r="A21" s="35"/>
      <c r="B21" s="35"/>
      <c r="C21" s="136" t="s">
        <v>447</v>
      </c>
      <c r="D21" s="136" t="s">
        <v>448</v>
      </c>
      <c r="E21" s="298">
        <v>33</v>
      </c>
      <c r="F21" s="133" t="str">
        <f t="shared" ref="F21:F34" si="0">IF(E21&gt;=18,"ja","")</f>
        <v>ja</v>
      </c>
      <c r="G21" s="134">
        <v>101</v>
      </c>
      <c r="H21" s="134">
        <v>1.79</v>
      </c>
      <c r="I21" s="314">
        <f t="shared" ref="I21:I34" si="1">G21/H21^2</f>
        <v>31.522112293623795</v>
      </c>
      <c r="J21" s="140" t="str">
        <f t="shared" ref="J21:J34" si="2">IF(I21&lt;18.5,$G$12,IF(I21&lt;=25,$G$13,$G$14))</f>
        <v>Übergewicht</v>
      </c>
      <c r="K21" s="135">
        <v>16.727685898245173</v>
      </c>
      <c r="L21" s="34"/>
      <c r="M21" s="34"/>
      <c r="N21" s="34"/>
      <c r="O21" s="34"/>
    </row>
    <row r="22" spans="1:15" ht="18.75" x14ac:dyDescent="0.25">
      <c r="A22" s="35"/>
      <c r="B22" s="35"/>
      <c r="C22" s="136" t="s">
        <v>449</v>
      </c>
      <c r="D22" s="136" t="s">
        <v>450</v>
      </c>
      <c r="E22" s="298">
        <v>66</v>
      </c>
      <c r="F22" s="133" t="str">
        <f t="shared" si="0"/>
        <v>ja</v>
      </c>
      <c r="G22" s="134">
        <v>69</v>
      </c>
      <c r="H22" s="134">
        <v>1.93</v>
      </c>
      <c r="I22" s="314">
        <f t="shared" si="1"/>
        <v>18.523987221133453</v>
      </c>
      <c r="J22" s="140" t="str">
        <f t="shared" si="2"/>
        <v>Normalgewicht</v>
      </c>
      <c r="K22" s="135">
        <v>24.382372978593711</v>
      </c>
      <c r="L22" s="34"/>
      <c r="M22" s="34"/>
      <c r="N22" s="34"/>
      <c r="O22" s="34"/>
    </row>
    <row r="23" spans="1:15" ht="18.75" x14ac:dyDescent="0.25">
      <c r="A23" s="35"/>
      <c r="B23" s="35"/>
      <c r="C23" s="136" t="s">
        <v>451</v>
      </c>
      <c r="D23" s="136" t="s">
        <v>452</v>
      </c>
      <c r="E23" s="298">
        <v>71</v>
      </c>
      <c r="F23" s="133" t="str">
        <f t="shared" si="0"/>
        <v>ja</v>
      </c>
      <c r="G23" s="134">
        <v>80</v>
      </c>
      <c r="H23" s="134">
        <v>1.68</v>
      </c>
      <c r="I23" s="314">
        <f t="shared" si="1"/>
        <v>28.344671201814062</v>
      </c>
      <c r="J23" s="140" t="str">
        <f t="shared" si="2"/>
        <v>Übergewicht</v>
      </c>
      <c r="K23" s="135">
        <v>31.596260387811633</v>
      </c>
      <c r="L23" s="34"/>
      <c r="M23" s="34"/>
      <c r="N23" s="34"/>
      <c r="O23" s="34"/>
    </row>
    <row r="24" spans="1:15" ht="18.75" x14ac:dyDescent="0.25">
      <c r="A24" s="35"/>
      <c r="B24" s="35"/>
      <c r="C24" s="136" t="s">
        <v>453</v>
      </c>
      <c r="D24" s="136" t="s">
        <v>454</v>
      </c>
      <c r="E24" s="298">
        <v>58</v>
      </c>
      <c r="F24" s="133" t="str">
        <f t="shared" si="0"/>
        <v>ja</v>
      </c>
      <c r="G24" s="134">
        <v>48</v>
      </c>
      <c r="H24" s="134">
        <v>1.57</v>
      </c>
      <c r="I24" s="314">
        <f t="shared" si="1"/>
        <v>19.473406629072173</v>
      </c>
      <c r="J24" s="140" t="str">
        <f t="shared" si="2"/>
        <v>Normalgewicht</v>
      </c>
      <c r="K24" s="135">
        <v>55.555555555555557</v>
      </c>
      <c r="L24" s="34"/>
      <c r="M24" s="34"/>
      <c r="N24" s="34"/>
      <c r="O24" s="34"/>
    </row>
    <row r="25" spans="1:15" ht="18.75" x14ac:dyDescent="0.25">
      <c r="A25" s="35"/>
      <c r="B25" s="35"/>
      <c r="C25" s="136" t="s">
        <v>455</v>
      </c>
      <c r="D25" s="136" t="s">
        <v>456</v>
      </c>
      <c r="E25" s="298">
        <v>69</v>
      </c>
      <c r="F25" s="133" t="str">
        <f t="shared" si="0"/>
        <v>ja</v>
      </c>
      <c r="G25" s="134">
        <v>62</v>
      </c>
      <c r="H25" s="134">
        <v>1.72</v>
      </c>
      <c r="I25" s="314">
        <f t="shared" si="1"/>
        <v>20.957274202271499</v>
      </c>
      <c r="J25" s="140" t="str">
        <f t="shared" si="2"/>
        <v>Normalgewicht</v>
      </c>
      <c r="K25" s="135">
        <v>22.662708672475979</v>
      </c>
      <c r="L25" s="34"/>
      <c r="M25" s="34"/>
      <c r="N25" s="34"/>
      <c r="O25" s="34"/>
    </row>
    <row r="26" spans="1:15" ht="18.75" x14ac:dyDescent="0.25">
      <c r="A26" s="35"/>
      <c r="B26" s="35"/>
      <c r="C26" s="136" t="s">
        <v>457</v>
      </c>
      <c r="D26" s="136" t="s">
        <v>458</v>
      </c>
      <c r="E26" s="298">
        <v>52</v>
      </c>
      <c r="F26" s="133" t="str">
        <f t="shared" si="0"/>
        <v>ja</v>
      </c>
      <c r="G26" s="134">
        <v>52</v>
      </c>
      <c r="H26" s="134">
        <v>1.51</v>
      </c>
      <c r="I26" s="314">
        <f t="shared" si="1"/>
        <v>22.806017279943863</v>
      </c>
      <c r="J26" s="140" t="str">
        <f t="shared" si="2"/>
        <v>Normalgewicht</v>
      </c>
      <c r="K26" s="135">
        <v>34.013605442176868</v>
      </c>
      <c r="L26" s="34"/>
      <c r="M26" s="34"/>
      <c r="N26" s="34"/>
      <c r="O26" s="34"/>
    </row>
    <row r="27" spans="1:15" ht="18.75" x14ac:dyDescent="0.25">
      <c r="A27" s="35"/>
      <c r="B27" s="35"/>
      <c r="C27" s="137" t="s">
        <v>459</v>
      </c>
      <c r="D27" s="137" t="s">
        <v>460</v>
      </c>
      <c r="E27" s="298">
        <v>50</v>
      </c>
      <c r="F27" s="133" t="str">
        <f t="shared" si="0"/>
        <v>ja</v>
      </c>
      <c r="G27" s="134">
        <v>50</v>
      </c>
      <c r="H27" s="134">
        <v>1.56</v>
      </c>
      <c r="I27" s="314">
        <f t="shared" si="1"/>
        <v>20.5456936226167</v>
      </c>
      <c r="J27" s="140" t="str">
        <f t="shared" si="2"/>
        <v>Normalgewicht</v>
      </c>
      <c r="K27" s="135">
        <v>30.30126449507604</v>
      </c>
      <c r="L27" s="34"/>
      <c r="M27" s="34"/>
      <c r="N27" s="34"/>
      <c r="O27" s="34"/>
    </row>
    <row r="28" spans="1:15" ht="18.75" x14ac:dyDescent="0.25">
      <c r="A28" s="35"/>
      <c r="B28" s="35"/>
      <c r="C28" s="136" t="s">
        <v>461</v>
      </c>
      <c r="D28" s="136" t="s">
        <v>462</v>
      </c>
      <c r="E28" s="298">
        <v>66</v>
      </c>
      <c r="F28" s="133" t="str">
        <f t="shared" si="0"/>
        <v>ja</v>
      </c>
      <c r="G28" s="134">
        <v>66</v>
      </c>
      <c r="H28" s="134">
        <v>1.49</v>
      </c>
      <c r="I28" s="314">
        <f t="shared" si="1"/>
        <v>29.728390613035451</v>
      </c>
      <c r="J28" s="140" t="str">
        <f t="shared" si="2"/>
        <v>Übergewicht</v>
      </c>
      <c r="K28" s="135">
        <v>44.224765868886571</v>
      </c>
      <c r="L28" s="34"/>
      <c r="M28" s="34"/>
      <c r="N28" s="34"/>
      <c r="O28" s="34"/>
    </row>
    <row r="29" spans="1:15" ht="18.75" x14ac:dyDescent="0.25">
      <c r="A29" s="35"/>
      <c r="B29" s="35"/>
      <c r="C29" s="137" t="s">
        <v>463</v>
      </c>
      <c r="D29" s="137" t="s">
        <v>464</v>
      </c>
      <c r="E29" s="298">
        <v>37</v>
      </c>
      <c r="F29" s="133" t="str">
        <f t="shared" si="0"/>
        <v>ja</v>
      </c>
      <c r="G29" s="134">
        <v>95</v>
      </c>
      <c r="H29" s="134">
        <v>1.48</v>
      </c>
      <c r="I29" s="314">
        <f t="shared" si="1"/>
        <v>43.371073776479186</v>
      </c>
      <c r="J29" s="140" t="str">
        <f t="shared" si="2"/>
        <v>Übergewicht</v>
      </c>
      <c r="K29" s="135">
        <v>64.115275299094463</v>
      </c>
      <c r="L29" s="34"/>
      <c r="M29" s="34"/>
      <c r="N29" s="34"/>
      <c r="O29" s="34"/>
    </row>
    <row r="30" spans="1:15" ht="18.75" x14ac:dyDescent="0.25">
      <c r="A30" s="35"/>
      <c r="B30" s="35"/>
      <c r="C30" s="136" t="s">
        <v>465</v>
      </c>
      <c r="D30" s="136" t="s">
        <v>466</v>
      </c>
      <c r="E30" s="298">
        <v>55</v>
      </c>
      <c r="F30" s="133" t="str">
        <f t="shared" si="0"/>
        <v>ja</v>
      </c>
      <c r="G30" s="134">
        <v>101</v>
      </c>
      <c r="H30" s="134">
        <v>1.79</v>
      </c>
      <c r="I30" s="314">
        <f t="shared" si="1"/>
        <v>31.522112293623795</v>
      </c>
      <c r="J30" s="140" t="str">
        <f t="shared" si="2"/>
        <v>Übergewicht</v>
      </c>
      <c r="K30" s="135">
        <v>43.430595378647325</v>
      </c>
      <c r="L30" s="34"/>
      <c r="M30" s="34"/>
      <c r="N30" s="34"/>
      <c r="O30" s="34"/>
    </row>
    <row r="31" spans="1:15" ht="18.75" x14ac:dyDescent="0.25">
      <c r="A31" s="35"/>
      <c r="B31" s="35"/>
      <c r="C31" s="137" t="s">
        <v>449</v>
      </c>
      <c r="D31" s="137" t="s">
        <v>467</v>
      </c>
      <c r="E31" s="298">
        <v>69</v>
      </c>
      <c r="F31" s="133" t="str">
        <f t="shared" si="0"/>
        <v>ja</v>
      </c>
      <c r="G31" s="134">
        <v>69</v>
      </c>
      <c r="H31" s="134">
        <v>1.93</v>
      </c>
      <c r="I31" s="314">
        <f t="shared" si="1"/>
        <v>18.523987221133453</v>
      </c>
      <c r="J31" s="140" t="str">
        <f t="shared" si="2"/>
        <v>Normalgewicht</v>
      </c>
      <c r="K31" s="135">
        <v>25.155895691609981</v>
      </c>
      <c r="L31" s="34"/>
      <c r="M31" s="34"/>
      <c r="N31" s="34"/>
      <c r="O31" s="34"/>
    </row>
    <row r="32" spans="1:15" ht="18.75" x14ac:dyDescent="0.25">
      <c r="A32" s="35"/>
      <c r="B32" s="35"/>
      <c r="C32" s="136" t="s">
        <v>468</v>
      </c>
      <c r="D32" s="136" t="s">
        <v>469</v>
      </c>
      <c r="E32" s="298">
        <v>30</v>
      </c>
      <c r="F32" s="133" t="str">
        <f t="shared" si="0"/>
        <v>ja</v>
      </c>
      <c r="G32" s="134">
        <v>80</v>
      </c>
      <c r="H32" s="134">
        <v>1.68</v>
      </c>
      <c r="I32" s="314">
        <f t="shared" si="1"/>
        <v>28.344671201814062</v>
      </c>
      <c r="J32" s="140" t="str">
        <f t="shared" si="2"/>
        <v>Übergewicht</v>
      </c>
      <c r="K32" s="135">
        <v>40.099760379480664</v>
      </c>
      <c r="L32" s="34"/>
      <c r="M32" s="34"/>
      <c r="N32" s="34"/>
      <c r="O32" s="34"/>
    </row>
    <row r="33" spans="1:15" ht="18.75" x14ac:dyDescent="0.25">
      <c r="A33" s="35"/>
      <c r="B33" s="35"/>
      <c r="C33" s="137" t="s">
        <v>470</v>
      </c>
      <c r="D33" s="137" t="s">
        <v>462</v>
      </c>
      <c r="E33" s="298">
        <v>20</v>
      </c>
      <c r="F33" s="133" t="str">
        <f t="shared" si="0"/>
        <v>ja</v>
      </c>
      <c r="G33" s="134">
        <v>48</v>
      </c>
      <c r="H33" s="134">
        <v>1.57</v>
      </c>
      <c r="I33" s="314">
        <f t="shared" si="1"/>
        <v>19.473406629072173</v>
      </c>
      <c r="J33" s="140" t="str">
        <f t="shared" si="2"/>
        <v>Normalgewicht</v>
      </c>
      <c r="K33" s="135">
        <v>28.696051423324146</v>
      </c>
      <c r="L33" s="34"/>
      <c r="M33" s="34"/>
      <c r="N33" s="34"/>
      <c r="O33" s="34"/>
    </row>
    <row r="34" spans="1:15" ht="18.75" x14ac:dyDescent="0.25">
      <c r="A34" s="35"/>
      <c r="B34" s="35"/>
      <c r="C34" s="136" t="s">
        <v>459</v>
      </c>
      <c r="D34" s="136" t="s">
        <v>471</v>
      </c>
      <c r="E34" s="298">
        <v>19</v>
      </c>
      <c r="F34" s="133" t="str">
        <f t="shared" si="0"/>
        <v>ja</v>
      </c>
      <c r="G34" s="134">
        <v>62</v>
      </c>
      <c r="H34" s="134">
        <v>1.72</v>
      </c>
      <c r="I34" s="314">
        <f t="shared" si="1"/>
        <v>20.957274202271499</v>
      </c>
      <c r="J34" s="140" t="str">
        <f t="shared" si="2"/>
        <v>Normalgewicht</v>
      </c>
      <c r="K34" s="135">
        <v>29.617289092507754</v>
      </c>
      <c r="L34" s="34"/>
      <c r="M34" s="34"/>
      <c r="N34" s="34"/>
      <c r="O34" s="34"/>
    </row>
  </sheetData>
  <mergeCells count="1">
    <mergeCell ref="M9:O9"/>
  </mergeCells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DF28A-7309-46E3-9E52-58EAA692FC87}">
  <dimension ref="A1:N34"/>
  <sheetViews>
    <sheetView zoomScaleNormal="100" workbookViewId="0"/>
  </sheetViews>
  <sheetFormatPr baseColWidth="10" defaultColWidth="11.42578125" defaultRowHeight="15" x14ac:dyDescent="0.25"/>
  <cols>
    <col min="1" max="2" width="11.5703125" style="18" bestFit="1" customWidth="1"/>
    <col min="3" max="3" width="22.140625" style="18" customWidth="1"/>
    <col min="4" max="12" width="20.7109375" style="18" customWidth="1"/>
    <col min="13" max="13" width="12.42578125" style="18" bestFit="1" customWidth="1"/>
    <col min="14" max="16384" width="11.42578125" style="18"/>
  </cols>
  <sheetData>
    <row r="1" spans="1:14" ht="30" customHeight="1" x14ac:dyDescent="0.25">
      <c r="A1" s="38">
        <v>2</v>
      </c>
      <c r="B1" s="38"/>
      <c r="C1" s="51" t="s">
        <v>510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ht="30" customHeight="1" x14ac:dyDescent="0.25">
      <c r="A2" s="11">
        <v>1</v>
      </c>
      <c r="B2" s="11"/>
      <c r="C2" s="55" t="s">
        <v>474</v>
      </c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30" customHeight="1" x14ac:dyDescent="0.25">
      <c r="A3" s="12">
        <v>2</v>
      </c>
      <c r="B3" s="12"/>
      <c r="C3" s="59" t="s">
        <v>475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</row>
    <row r="4" spans="1:14" ht="15.75" x14ac:dyDescent="0.25">
      <c r="A4" s="38"/>
      <c r="B4" s="38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</row>
    <row r="5" spans="1:14" ht="15.75" x14ac:dyDescent="0.25">
      <c r="A5" s="11"/>
      <c r="B5" s="11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</row>
    <row r="6" spans="1:14" ht="15.75" x14ac:dyDescent="0.25">
      <c r="A6" s="12"/>
      <c r="B6" s="12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1:14" ht="15.75" x14ac:dyDescent="0.25">
      <c r="A7" s="38"/>
      <c r="B7" s="38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</row>
    <row r="8" spans="1:14" ht="15.75" x14ac:dyDescent="0.25">
      <c r="A8" s="11"/>
      <c r="B8" s="11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67" t="s">
        <v>476</v>
      </c>
    </row>
    <row r="9" spans="1:14" ht="30" customHeight="1" x14ac:dyDescent="0.25">
      <c r="A9" s="39">
        <f>SUM(A1:A8)</f>
        <v>5</v>
      </c>
      <c r="B9" s="39">
        <f>SUM(B1:B8)</f>
        <v>0</v>
      </c>
      <c r="C9" s="14"/>
      <c r="D9" s="14"/>
      <c r="E9" s="14"/>
      <c r="F9" s="14"/>
      <c r="G9" s="14"/>
      <c r="H9" s="15"/>
      <c r="I9" s="15"/>
      <c r="J9" s="15"/>
      <c r="K9" s="15"/>
      <c r="L9" s="142"/>
      <c r="M9" s="142"/>
      <c r="N9" s="142"/>
    </row>
    <row r="10" spans="1:14" x14ac:dyDescent="0.25">
      <c r="I10" s="15"/>
      <c r="J10" s="15"/>
    </row>
    <row r="11" spans="1:14" ht="28.5" x14ac:dyDescent="0.45">
      <c r="C11" s="143" t="s">
        <v>477</v>
      </c>
      <c r="I11" s="143" t="s">
        <v>478</v>
      </c>
    </row>
    <row r="12" spans="1:14" ht="15.75" thickBot="1" x14ac:dyDescent="0.3"/>
    <row r="13" spans="1:14" x14ac:dyDescent="0.25">
      <c r="C13" s="144" t="s">
        <v>479</v>
      </c>
      <c r="D13" s="145" t="s">
        <v>480</v>
      </c>
      <c r="E13" s="145" t="s">
        <v>481</v>
      </c>
      <c r="F13" s="145" t="s">
        <v>482</v>
      </c>
      <c r="G13" s="146" t="s">
        <v>483</v>
      </c>
      <c r="I13" s="147" t="s">
        <v>484</v>
      </c>
      <c r="J13" s="148" t="s">
        <v>485</v>
      </c>
      <c r="K13" s="148" t="s">
        <v>486</v>
      </c>
      <c r="L13" s="149" t="s">
        <v>487</v>
      </c>
    </row>
    <row r="14" spans="1:14" ht="18.75" customHeight="1" x14ac:dyDescent="0.25">
      <c r="C14" s="150" t="s">
        <v>488</v>
      </c>
      <c r="D14" s="151">
        <v>2658</v>
      </c>
      <c r="E14" s="152">
        <v>0.13</v>
      </c>
      <c r="F14" s="152">
        <v>0.02</v>
      </c>
      <c r="G14" s="153">
        <f>(100%-E14-F14)*D14</f>
        <v>2259.2999999999997</v>
      </c>
      <c r="H14" s="316" t="str">
        <f ca="1">_xlfn.FORMULATEXT(G14)</f>
        <v>=(100%-E14-F14)*D14</v>
      </c>
      <c r="I14" s="155">
        <v>43525</v>
      </c>
      <c r="J14" s="156"/>
      <c r="K14" s="156"/>
      <c r="L14" s="157">
        <v>1250.3</v>
      </c>
    </row>
    <row r="15" spans="1:14" ht="18.75" customHeight="1" x14ac:dyDescent="0.25">
      <c r="C15" s="150" t="s">
        <v>489</v>
      </c>
      <c r="D15" s="151">
        <v>1326</v>
      </c>
      <c r="E15" s="152">
        <v>0.15</v>
      </c>
      <c r="F15" s="152">
        <v>0</v>
      </c>
      <c r="G15" s="153">
        <f t="shared" ref="G15:G22" si="0">(100%-E15-F15)*D15</f>
        <v>1127.0999999999999</v>
      </c>
      <c r="I15" s="155">
        <v>43529</v>
      </c>
      <c r="J15" s="156">
        <v>214</v>
      </c>
      <c r="K15" s="156"/>
      <c r="L15" s="158">
        <f>L14+J15-K15</f>
        <v>1464.3</v>
      </c>
      <c r="M15" s="317" t="str">
        <f ca="1">_xlfn.FORMULATEXT(L15)</f>
        <v>=L14+J15-K15</v>
      </c>
    </row>
    <row r="16" spans="1:14" ht="18.75" customHeight="1" x14ac:dyDescent="0.25">
      <c r="C16" s="150" t="s">
        <v>490</v>
      </c>
      <c r="D16" s="151">
        <v>3331</v>
      </c>
      <c r="E16" s="152">
        <v>0.11</v>
      </c>
      <c r="F16" s="152">
        <v>0</v>
      </c>
      <c r="G16" s="153">
        <f t="shared" si="0"/>
        <v>2964.59</v>
      </c>
      <c r="I16" s="155">
        <v>43536</v>
      </c>
      <c r="J16" s="156"/>
      <c r="K16" s="156">
        <v>15.85</v>
      </c>
      <c r="L16" s="158">
        <f t="shared" ref="L16:L21" si="1">L15+J16-K16</f>
        <v>1448.45</v>
      </c>
    </row>
    <row r="17" spans="3:12" ht="18.75" customHeight="1" x14ac:dyDescent="0.25">
      <c r="C17" s="150" t="s">
        <v>491</v>
      </c>
      <c r="D17" s="151">
        <v>974</v>
      </c>
      <c r="E17" s="152">
        <v>0.08</v>
      </c>
      <c r="F17" s="152">
        <v>0</v>
      </c>
      <c r="G17" s="153">
        <f t="shared" si="0"/>
        <v>896.08</v>
      </c>
      <c r="H17" s="34"/>
      <c r="I17" s="155">
        <v>43543</v>
      </c>
      <c r="J17" s="156"/>
      <c r="K17" s="156">
        <v>129.6</v>
      </c>
      <c r="L17" s="158">
        <f t="shared" si="1"/>
        <v>1318.8500000000001</v>
      </c>
    </row>
    <row r="18" spans="3:12" ht="18.75" customHeight="1" x14ac:dyDescent="0.25">
      <c r="C18" s="150" t="s">
        <v>492</v>
      </c>
      <c r="D18" s="151">
        <v>5512</v>
      </c>
      <c r="E18" s="152">
        <v>0.03</v>
      </c>
      <c r="F18" s="152">
        <v>0.02</v>
      </c>
      <c r="G18" s="153">
        <f t="shared" si="0"/>
        <v>5236.3999999999996</v>
      </c>
      <c r="H18" s="34"/>
      <c r="I18" s="155">
        <v>43548</v>
      </c>
      <c r="J18" s="156">
        <v>843.35</v>
      </c>
      <c r="K18" s="156"/>
      <c r="L18" s="158">
        <f t="shared" si="1"/>
        <v>2162.2000000000003</v>
      </c>
    </row>
    <row r="19" spans="3:12" ht="18.75" customHeight="1" x14ac:dyDescent="0.25">
      <c r="C19" s="150" t="s">
        <v>493</v>
      </c>
      <c r="D19" s="151">
        <v>10963</v>
      </c>
      <c r="E19" s="152">
        <v>0.16</v>
      </c>
      <c r="F19" s="152">
        <v>0.03</v>
      </c>
      <c r="G19" s="153">
        <f t="shared" si="0"/>
        <v>8880.0299999999988</v>
      </c>
      <c r="H19" s="15"/>
      <c r="I19" s="155">
        <v>43549</v>
      </c>
      <c r="J19" s="156"/>
      <c r="K19" s="156">
        <v>1.8</v>
      </c>
      <c r="L19" s="158">
        <f t="shared" si="1"/>
        <v>2160.4</v>
      </c>
    </row>
    <row r="20" spans="3:12" ht="18.75" customHeight="1" x14ac:dyDescent="0.25">
      <c r="C20" s="150" t="s">
        <v>494</v>
      </c>
      <c r="D20" s="151">
        <v>7814</v>
      </c>
      <c r="E20" s="152">
        <v>0.16</v>
      </c>
      <c r="F20" s="152">
        <v>0.02</v>
      </c>
      <c r="G20" s="153">
        <f t="shared" si="0"/>
        <v>6407.48</v>
      </c>
      <c r="H20" s="15"/>
      <c r="I20" s="155">
        <v>43553</v>
      </c>
      <c r="J20" s="156">
        <v>54.7</v>
      </c>
      <c r="K20" s="156"/>
      <c r="L20" s="158">
        <f t="shared" si="1"/>
        <v>2215.1</v>
      </c>
    </row>
    <row r="21" spans="3:12" ht="18.75" customHeight="1" thickBot="1" x14ac:dyDescent="0.3">
      <c r="C21" s="150" t="s">
        <v>495</v>
      </c>
      <c r="D21" s="151">
        <v>1362</v>
      </c>
      <c r="E21" s="152">
        <v>0.12</v>
      </c>
      <c r="F21" s="152">
        <v>0</v>
      </c>
      <c r="G21" s="153">
        <f t="shared" si="0"/>
        <v>1198.56</v>
      </c>
      <c r="H21" s="15"/>
      <c r="I21" s="159">
        <v>43555</v>
      </c>
      <c r="J21" s="160"/>
      <c r="K21" s="160">
        <v>68.75</v>
      </c>
      <c r="L21" s="161">
        <f t="shared" si="1"/>
        <v>2146.35</v>
      </c>
    </row>
    <row r="22" spans="3:12" ht="18.75" customHeight="1" thickBot="1" x14ac:dyDescent="0.3">
      <c r="C22" s="162" t="s">
        <v>496</v>
      </c>
      <c r="D22" s="163">
        <v>485</v>
      </c>
      <c r="E22" s="164">
        <v>0</v>
      </c>
      <c r="F22" s="164">
        <v>0.02</v>
      </c>
      <c r="G22" s="165">
        <f t="shared" si="0"/>
        <v>475.3</v>
      </c>
      <c r="H22" s="15"/>
      <c r="I22" s="166"/>
    </row>
    <row r="23" spans="3:12" ht="18.75" x14ac:dyDescent="0.3">
      <c r="C23" s="19"/>
      <c r="D23" s="19"/>
      <c r="E23" s="19"/>
      <c r="F23" s="19"/>
      <c r="G23" s="14"/>
      <c r="H23" s="15"/>
      <c r="I23" s="15"/>
      <c r="J23" s="15"/>
    </row>
    <row r="24" spans="3:12" ht="18.75" x14ac:dyDescent="0.3">
      <c r="C24" s="19"/>
      <c r="D24" s="315" t="str">
        <f ca="1">_xlfn.FORMULATEXT(D27)</f>
        <v>=$C27*D$26</v>
      </c>
      <c r="E24" s="19"/>
      <c r="F24" s="19"/>
      <c r="G24" s="14"/>
      <c r="H24" s="15"/>
      <c r="I24" s="15"/>
      <c r="J24" s="15"/>
    </row>
    <row r="25" spans="3:12" ht="27.75" customHeight="1" x14ac:dyDescent="0.25">
      <c r="D25" s="294" t="s">
        <v>497</v>
      </c>
      <c r="E25" s="294"/>
      <c r="F25" s="294"/>
      <c r="G25" s="294"/>
      <c r="H25" s="294"/>
      <c r="I25" s="294"/>
      <c r="J25" s="294"/>
      <c r="K25" s="294"/>
      <c r="L25" s="294"/>
    </row>
    <row r="26" spans="3:12" ht="27.75" customHeight="1" x14ac:dyDescent="0.25">
      <c r="C26" s="168" t="s">
        <v>419</v>
      </c>
      <c r="D26" s="170">
        <v>4.5</v>
      </c>
      <c r="E26" s="170">
        <v>5.5</v>
      </c>
      <c r="F26" s="170">
        <v>6.5</v>
      </c>
      <c r="G26" s="170">
        <v>7.5</v>
      </c>
      <c r="H26" s="170">
        <v>8.5</v>
      </c>
      <c r="I26" s="170">
        <v>9.5</v>
      </c>
      <c r="J26" s="170">
        <v>10.5</v>
      </c>
      <c r="K26" s="170">
        <v>11.5</v>
      </c>
      <c r="L26" s="170">
        <v>12.5</v>
      </c>
    </row>
    <row r="27" spans="3:12" ht="27.75" customHeight="1" x14ac:dyDescent="0.25">
      <c r="C27" s="168">
        <v>200</v>
      </c>
      <c r="D27" s="169">
        <f>$C27*D$26</f>
        <v>900</v>
      </c>
      <c r="E27" s="169">
        <f t="shared" ref="E27:L34" si="2">$C27*E$26</f>
        <v>1100</v>
      </c>
      <c r="F27" s="169">
        <f t="shared" si="2"/>
        <v>1300</v>
      </c>
      <c r="G27" s="169">
        <f t="shared" si="2"/>
        <v>1500</v>
      </c>
      <c r="H27" s="169">
        <f t="shared" si="2"/>
        <v>1700</v>
      </c>
      <c r="I27" s="169">
        <f t="shared" si="2"/>
        <v>1900</v>
      </c>
      <c r="J27" s="169">
        <f t="shared" si="2"/>
        <v>2100</v>
      </c>
      <c r="K27" s="169">
        <f t="shared" si="2"/>
        <v>2300</v>
      </c>
      <c r="L27" s="169">
        <f t="shared" si="2"/>
        <v>2500</v>
      </c>
    </row>
    <row r="28" spans="3:12" ht="27.75" customHeight="1" x14ac:dyDescent="0.25">
      <c r="C28" s="168">
        <v>600</v>
      </c>
      <c r="D28" s="169">
        <f t="shared" ref="D28:D34" si="3">$C28*D$26</f>
        <v>2700</v>
      </c>
      <c r="E28" s="169">
        <f t="shared" si="2"/>
        <v>3300</v>
      </c>
      <c r="F28" s="169">
        <f t="shared" si="2"/>
        <v>3900</v>
      </c>
      <c r="G28" s="169">
        <f t="shared" si="2"/>
        <v>4500</v>
      </c>
      <c r="H28" s="169">
        <f t="shared" si="2"/>
        <v>5100</v>
      </c>
      <c r="I28" s="169">
        <f t="shared" si="2"/>
        <v>5700</v>
      </c>
      <c r="J28" s="169">
        <f t="shared" si="2"/>
        <v>6300</v>
      </c>
      <c r="K28" s="169">
        <f t="shared" si="2"/>
        <v>6900</v>
      </c>
      <c r="L28" s="169">
        <f t="shared" si="2"/>
        <v>7500</v>
      </c>
    </row>
    <row r="29" spans="3:12" ht="27.75" customHeight="1" x14ac:dyDescent="0.25">
      <c r="C29" s="168">
        <v>12</v>
      </c>
      <c r="D29" s="169">
        <f t="shared" si="3"/>
        <v>54</v>
      </c>
      <c r="E29" s="169">
        <f t="shared" si="2"/>
        <v>66</v>
      </c>
      <c r="F29" s="169">
        <f t="shared" si="2"/>
        <v>78</v>
      </c>
      <c r="G29" s="169">
        <f t="shared" si="2"/>
        <v>90</v>
      </c>
      <c r="H29" s="169">
        <f t="shared" si="2"/>
        <v>102</v>
      </c>
      <c r="I29" s="169">
        <f t="shared" si="2"/>
        <v>114</v>
      </c>
      <c r="J29" s="169">
        <f t="shared" si="2"/>
        <v>126</v>
      </c>
      <c r="K29" s="169">
        <f t="shared" si="2"/>
        <v>138</v>
      </c>
      <c r="L29" s="169">
        <f t="shared" si="2"/>
        <v>150</v>
      </c>
    </row>
    <row r="30" spans="3:12" ht="27.75" customHeight="1" x14ac:dyDescent="0.25">
      <c r="C30" s="168">
        <v>256</v>
      </c>
      <c r="D30" s="169">
        <f t="shared" si="3"/>
        <v>1152</v>
      </c>
      <c r="E30" s="169">
        <f t="shared" si="2"/>
        <v>1408</v>
      </c>
      <c r="F30" s="169">
        <f t="shared" si="2"/>
        <v>1664</v>
      </c>
      <c r="G30" s="169">
        <f t="shared" si="2"/>
        <v>1920</v>
      </c>
      <c r="H30" s="169">
        <f t="shared" si="2"/>
        <v>2176</v>
      </c>
      <c r="I30" s="169">
        <f t="shared" si="2"/>
        <v>2432</v>
      </c>
      <c r="J30" s="169">
        <f t="shared" si="2"/>
        <v>2688</v>
      </c>
      <c r="K30" s="169">
        <f t="shared" si="2"/>
        <v>2944</v>
      </c>
      <c r="L30" s="169">
        <f t="shared" si="2"/>
        <v>3200</v>
      </c>
    </row>
    <row r="31" spans="3:12" ht="27.75" customHeight="1" x14ac:dyDescent="0.25">
      <c r="C31" s="168">
        <v>850</v>
      </c>
      <c r="D31" s="169">
        <f t="shared" si="3"/>
        <v>3825</v>
      </c>
      <c r="E31" s="169">
        <f t="shared" si="2"/>
        <v>4675</v>
      </c>
      <c r="F31" s="169">
        <f t="shared" si="2"/>
        <v>5525</v>
      </c>
      <c r="G31" s="169">
        <f t="shared" si="2"/>
        <v>6375</v>
      </c>
      <c r="H31" s="169">
        <f t="shared" si="2"/>
        <v>7225</v>
      </c>
      <c r="I31" s="169">
        <f t="shared" si="2"/>
        <v>8075</v>
      </c>
      <c r="J31" s="169">
        <f t="shared" si="2"/>
        <v>8925</v>
      </c>
      <c r="K31" s="169">
        <f t="shared" si="2"/>
        <v>9775</v>
      </c>
      <c r="L31" s="169">
        <f t="shared" si="2"/>
        <v>10625</v>
      </c>
    </row>
    <row r="32" spans="3:12" ht="27.75" customHeight="1" x14ac:dyDescent="0.25">
      <c r="C32" s="168">
        <v>110</v>
      </c>
      <c r="D32" s="169">
        <f t="shared" si="3"/>
        <v>495</v>
      </c>
      <c r="E32" s="169">
        <f t="shared" si="2"/>
        <v>605</v>
      </c>
      <c r="F32" s="169">
        <f t="shared" si="2"/>
        <v>715</v>
      </c>
      <c r="G32" s="169">
        <f t="shared" si="2"/>
        <v>825</v>
      </c>
      <c r="H32" s="169">
        <f t="shared" si="2"/>
        <v>935</v>
      </c>
      <c r="I32" s="169">
        <f t="shared" si="2"/>
        <v>1045</v>
      </c>
      <c r="J32" s="169">
        <f t="shared" si="2"/>
        <v>1155</v>
      </c>
      <c r="K32" s="169">
        <f t="shared" si="2"/>
        <v>1265</v>
      </c>
      <c r="L32" s="169">
        <f t="shared" si="2"/>
        <v>1375</v>
      </c>
    </row>
    <row r="33" spans="3:12" ht="27.75" customHeight="1" x14ac:dyDescent="0.25">
      <c r="C33" s="168">
        <v>912</v>
      </c>
      <c r="D33" s="169">
        <f t="shared" si="3"/>
        <v>4104</v>
      </c>
      <c r="E33" s="169">
        <f t="shared" si="2"/>
        <v>5016</v>
      </c>
      <c r="F33" s="169">
        <f t="shared" si="2"/>
        <v>5928</v>
      </c>
      <c r="G33" s="169">
        <f t="shared" si="2"/>
        <v>6840</v>
      </c>
      <c r="H33" s="169">
        <f t="shared" si="2"/>
        <v>7752</v>
      </c>
      <c r="I33" s="169">
        <f t="shared" si="2"/>
        <v>8664</v>
      </c>
      <c r="J33" s="169">
        <f t="shared" si="2"/>
        <v>9576</v>
      </c>
      <c r="K33" s="169">
        <f t="shared" si="2"/>
        <v>10488</v>
      </c>
      <c r="L33" s="169">
        <f t="shared" si="2"/>
        <v>11400</v>
      </c>
    </row>
    <row r="34" spans="3:12" ht="27.75" customHeight="1" x14ac:dyDescent="0.25">
      <c r="C34" s="168">
        <v>558</v>
      </c>
      <c r="D34" s="169">
        <f t="shared" si="3"/>
        <v>2511</v>
      </c>
      <c r="E34" s="169">
        <f t="shared" si="2"/>
        <v>3069</v>
      </c>
      <c r="F34" s="169">
        <f t="shared" si="2"/>
        <v>3627</v>
      </c>
      <c r="G34" s="169">
        <f t="shared" si="2"/>
        <v>4185</v>
      </c>
      <c r="H34" s="169">
        <f t="shared" si="2"/>
        <v>4743</v>
      </c>
      <c r="I34" s="169">
        <f t="shared" si="2"/>
        <v>5301</v>
      </c>
      <c r="J34" s="169">
        <f t="shared" si="2"/>
        <v>5859</v>
      </c>
      <c r="K34" s="169">
        <f t="shared" si="2"/>
        <v>6417</v>
      </c>
      <c r="L34" s="169">
        <f t="shared" si="2"/>
        <v>6975</v>
      </c>
    </row>
  </sheetData>
  <mergeCells count="1">
    <mergeCell ref="D25:L25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7A10E-7380-401B-BF55-0B8560562CC3}">
  <dimension ref="A1:Q24"/>
  <sheetViews>
    <sheetView zoomScaleNormal="100" workbookViewId="0"/>
  </sheetViews>
  <sheetFormatPr baseColWidth="10" defaultColWidth="11.42578125" defaultRowHeight="15" x14ac:dyDescent="0.25"/>
  <cols>
    <col min="1" max="2" width="11.5703125" style="18" bestFit="1" customWidth="1"/>
    <col min="3" max="3" width="17" style="18" customWidth="1"/>
    <col min="4" max="4" width="16.42578125" style="18" customWidth="1"/>
    <col min="5" max="5" width="15.140625" style="18" customWidth="1"/>
    <col min="6" max="6" width="11.42578125" style="18"/>
    <col min="7" max="7" width="16.28515625" style="18" customWidth="1"/>
    <col min="8" max="8" width="16.5703125" style="18" customWidth="1"/>
    <col min="9" max="9" width="17.140625" style="18" customWidth="1"/>
    <col min="10" max="10" width="15" style="18" customWidth="1"/>
    <col min="11" max="16384" width="11.42578125" style="18"/>
  </cols>
  <sheetData>
    <row r="1" spans="1:17" ht="30" customHeight="1" x14ac:dyDescent="0.25">
      <c r="A1" s="38">
        <v>1.5</v>
      </c>
      <c r="B1" s="38"/>
      <c r="C1" s="51" t="s">
        <v>875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pans="1:17" ht="30" customHeight="1" x14ac:dyDescent="0.25">
      <c r="A2" s="11">
        <v>1.5</v>
      </c>
      <c r="B2" s="11"/>
      <c r="C2" s="55" t="s">
        <v>874</v>
      </c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</row>
    <row r="3" spans="1:17" ht="30" customHeight="1" x14ac:dyDescent="0.25">
      <c r="A3" s="12">
        <v>1.5</v>
      </c>
      <c r="B3" s="12"/>
      <c r="C3" s="59" t="s">
        <v>511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</row>
    <row r="4" spans="1:17" ht="15.75" x14ac:dyDescent="0.25">
      <c r="A4" s="38"/>
      <c r="B4" s="38"/>
    </row>
    <row r="5" spans="1:17" ht="15.75" x14ac:dyDescent="0.25">
      <c r="A5" s="11"/>
      <c r="B5" s="11"/>
    </row>
    <row r="6" spans="1:17" ht="15.75" x14ac:dyDescent="0.25">
      <c r="A6" s="12"/>
      <c r="B6" s="12"/>
    </row>
    <row r="7" spans="1:17" ht="15.75" x14ac:dyDescent="0.25">
      <c r="A7" s="38"/>
      <c r="B7" s="38"/>
    </row>
    <row r="8" spans="1:17" ht="15.75" x14ac:dyDescent="0.25">
      <c r="A8" s="11"/>
      <c r="B8" s="11"/>
    </row>
    <row r="9" spans="1:17" ht="30" customHeight="1" x14ac:dyDescent="0.25">
      <c r="A9" s="39">
        <f>SUM(A1:A8)</f>
        <v>4.5</v>
      </c>
      <c r="B9" s="39">
        <f>SUM(B1:B8)</f>
        <v>0</v>
      </c>
    </row>
    <row r="10" spans="1:17" ht="15.75" thickBot="1" x14ac:dyDescent="0.3">
      <c r="C10" s="171" t="s">
        <v>498</v>
      </c>
    </row>
    <row r="11" spans="1:17" ht="20.25" customHeight="1" x14ac:dyDescent="0.25">
      <c r="C11" s="34"/>
      <c r="D11" s="34"/>
      <c r="E11" s="34"/>
      <c r="G11" s="172" t="s">
        <v>499</v>
      </c>
      <c r="H11" s="177">
        <v>27.3</v>
      </c>
      <c r="I11" s="178"/>
    </row>
    <row r="12" spans="1:17" x14ac:dyDescent="0.25">
      <c r="C12" s="34"/>
      <c r="D12" s="34"/>
      <c r="E12" s="34"/>
      <c r="F12" s="179"/>
      <c r="G12" s="180"/>
      <c r="H12" s="321"/>
      <c r="I12" s="181"/>
      <c r="J12" s="179"/>
    </row>
    <row r="13" spans="1:17" x14ac:dyDescent="0.25">
      <c r="C13" s="171" t="s">
        <v>484</v>
      </c>
      <c r="D13" s="173" t="s">
        <v>500</v>
      </c>
      <c r="E13" s="174" t="s">
        <v>501</v>
      </c>
      <c r="F13" s="182"/>
      <c r="G13" s="175" t="s">
        <v>502</v>
      </c>
      <c r="H13" s="322" t="s">
        <v>503</v>
      </c>
      <c r="I13" s="183" t="s">
        <v>504</v>
      </c>
      <c r="J13" s="184" t="s">
        <v>505</v>
      </c>
    </row>
    <row r="14" spans="1:17" ht="24" customHeight="1" x14ac:dyDescent="0.25">
      <c r="C14" s="185">
        <v>44754</v>
      </c>
      <c r="D14" s="186" t="s">
        <v>506</v>
      </c>
      <c r="E14" s="237">
        <v>0.3125</v>
      </c>
      <c r="F14" s="182"/>
      <c r="G14" s="180" t="s">
        <v>507</v>
      </c>
      <c r="H14" s="323">
        <f>SUMIF($D$14:$D$23,G14,$E$14:$E$23)</f>
        <v>0.94444444444444453</v>
      </c>
      <c r="I14" s="300">
        <f>H14*24*$H$11</f>
        <v>618.80000000000007</v>
      </c>
      <c r="J14" s="187">
        <v>0.97916666666666663</v>
      </c>
    </row>
    <row r="15" spans="1:17" ht="24" customHeight="1" x14ac:dyDescent="0.25">
      <c r="C15" s="185">
        <v>44755</v>
      </c>
      <c r="D15" s="186" t="s">
        <v>508</v>
      </c>
      <c r="E15" s="237">
        <v>0.34375</v>
      </c>
      <c r="F15" s="182"/>
      <c r="G15" s="180" t="s">
        <v>506</v>
      </c>
      <c r="H15" s="324">
        <f t="shared" ref="H15:H16" si="0">SUMIF($D$14:$D$23,G15,$E$14:$E$23)</f>
        <v>1.1180555555555556</v>
      </c>
      <c r="I15" s="300">
        <f t="shared" ref="I15:I16" si="1">H15*24*$H$11</f>
        <v>732.55000000000007</v>
      </c>
      <c r="J15" s="187">
        <v>0.47569444444444442</v>
      </c>
    </row>
    <row r="16" spans="1:17" ht="24" customHeight="1" thickBot="1" x14ac:dyDescent="0.3">
      <c r="C16" s="185">
        <v>44756</v>
      </c>
      <c r="D16" s="186" t="s">
        <v>508</v>
      </c>
      <c r="E16" s="237">
        <v>0.28125</v>
      </c>
      <c r="F16" s="182"/>
      <c r="G16" s="188" t="s">
        <v>508</v>
      </c>
      <c r="H16" s="325">
        <f t="shared" si="0"/>
        <v>0.875</v>
      </c>
      <c r="I16" s="326">
        <f t="shared" si="1"/>
        <v>573.30000000000007</v>
      </c>
      <c r="J16" s="187">
        <v>0.68055555555555558</v>
      </c>
    </row>
    <row r="17" spans="3:10" ht="24" customHeight="1" x14ac:dyDescent="0.25">
      <c r="C17" s="185">
        <v>44761</v>
      </c>
      <c r="D17" s="186" t="s">
        <v>506</v>
      </c>
      <c r="E17" s="237">
        <v>0.27083333333333331</v>
      </c>
      <c r="F17" s="182"/>
      <c r="G17" s="182"/>
      <c r="H17" s="182"/>
      <c r="I17" s="182"/>
      <c r="J17" s="182"/>
    </row>
    <row r="18" spans="3:10" ht="24" customHeight="1" x14ac:dyDescent="0.25">
      <c r="C18" s="185">
        <v>44762</v>
      </c>
      <c r="D18" s="34" t="s">
        <v>507</v>
      </c>
      <c r="E18" s="237">
        <v>0.35416666666666669</v>
      </c>
      <c r="F18" s="182"/>
      <c r="G18" s="182"/>
      <c r="H18" s="319" t="str">
        <f ca="1">_xlfn.FORMULATEXT(H14)</f>
        <v>=SUMMEWENN($D$14:$D$23;G14;$E$14:$E$23)</v>
      </c>
      <c r="I18" s="182"/>
      <c r="J18" s="182"/>
    </row>
    <row r="19" spans="3:10" ht="24" customHeight="1" x14ac:dyDescent="0.25">
      <c r="C19" s="185">
        <v>44763</v>
      </c>
      <c r="D19" s="34" t="s">
        <v>507</v>
      </c>
      <c r="E19" s="237">
        <v>0.38194444444444442</v>
      </c>
      <c r="F19" s="189"/>
      <c r="G19" s="189"/>
      <c r="H19" s="189"/>
      <c r="I19" s="320" t="str">
        <f ca="1">_xlfn.FORMULATEXT(I14)</f>
        <v>=H14*24*$H$11</v>
      </c>
      <c r="J19" s="189"/>
    </row>
    <row r="20" spans="3:10" ht="24" customHeight="1" x14ac:dyDescent="0.25">
      <c r="C20" s="185">
        <v>44764</v>
      </c>
      <c r="D20" s="186" t="s">
        <v>506</v>
      </c>
      <c r="E20" s="237">
        <v>0.29166666666666669</v>
      </c>
      <c r="F20" s="189"/>
      <c r="G20" s="189"/>
      <c r="H20" s="189"/>
      <c r="I20" s="189"/>
      <c r="J20" s="189"/>
    </row>
    <row r="21" spans="3:10" ht="24" customHeight="1" x14ac:dyDescent="0.25">
      <c r="C21" s="185">
        <v>44768</v>
      </c>
      <c r="D21" s="34" t="s">
        <v>507</v>
      </c>
      <c r="E21" s="237">
        <v>0.20833333333333334</v>
      </c>
      <c r="F21" s="189"/>
      <c r="G21" s="189"/>
      <c r="H21" s="189"/>
      <c r="I21" s="189"/>
      <c r="J21" s="189"/>
    </row>
    <row r="22" spans="3:10" ht="24" customHeight="1" x14ac:dyDescent="0.25">
      <c r="C22" s="185">
        <v>44769</v>
      </c>
      <c r="D22" s="186" t="s">
        <v>506</v>
      </c>
      <c r="E22" s="237">
        <v>0.24305555555555555</v>
      </c>
      <c r="F22" s="189"/>
      <c r="G22" s="189"/>
      <c r="H22" s="189"/>
      <c r="I22" s="189"/>
      <c r="J22" s="189"/>
    </row>
    <row r="23" spans="3:10" ht="24" customHeight="1" x14ac:dyDescent="0.25">
      <c r="C23" s="185">
        <v>44770</v>
      </c>
      <c r="D23" s="186" t="s">
        <v>508</v>
      </c>
      <c r="E23" s="237">
        <v>0.25</v>
      </c>
      <c r="F23" s="34"/>
      <c r="G23" s="34"/>
      <c r="H23" s="34"/>
      <c r="I23" s="34"/>
      <c r="J23" s="34"/>
    </row>
    <row r="24" spans="3:10" ht="24" customHeight="1" x14ac:dyDescent="0.25">
      <c r="C24" s="176" t="s">
        <v>509</v>
      </c>
      <c r="D24" s="34"/>
      <c r="E24" s="299">
        <f>SUM(E14:E23)</f>
        <v>2.9375</v>
      </c>
      <c r="F24" s="318" t="s">
        <v>891</v>
      </c>
      <c r="G24" s="34"/>
      <c r="H24" s="34"/>
      <c r="I24" s="34"/>
      <c r="J24" s="34"/>
    </row>
  </sheetData>
  <pageMargins left="0.7" right="0.7" top="0.78740157499999996" bottom="0.78740157499999996" header="0.3" footer="0.3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13</vt:i4>
      </vt:variant>
    </vt:vector>
  </HeadingPairs>
  <TitlesOfParts>
    <vt:vector size="13" baseType="lpstr">
      <vt:lpstr>Anleitung</vt:lpstr>
      <vt:lpstr>Aufgabe_A</vt:lpstr>
      <vt:lpstr>Aufgabe_B</vt:lpstr>
      <vt:lpstr>Aufgabe_C</vt:lpstr>
      <vt:lpstr>Aufgabe_D</vt:lpstr>
      <vt:lpstr>Aufgabe_E</vt:lpstr>
      <vt:lpstr>Aufgabe_F</vt:lpstr>
      <vt:lpstr>Aufgabe_G</vt:lpstr>
      <vt:lpstr>Aufgabe_H</vt:lpstr>
      <vt:lpstr>Aufgabe_J</vt:lpstr>
      <vt:lpstr>für_Aufgabe_J</vt:lpstr>
      <vt:lpstr>Aufgabe_K</vt:lpstr>
      <vt:lpstr>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Lippuner Jürg BZBS</dc:creator>
  <cp:lastModifiedBy>Lippuner Jürg BZBS</cp:lastModifiedBy>
  <cp:lastPrinted>2024-12-03T16:13:30Z</cp:lastPrinted>
  <dcterms:created xsi:type="dcterms:W3CDTF">2015-06-05T18:19:34Z</dcterms:created>
  <dcterms:modified xsi:type="dcterms:W3CDTF">2024-12-19T10:05:48Z</dcterms:modified>
</cp:coreProperties>
</file>