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O:\BZBS\01_Grundbildung\99_IKA-Prüfungen\Austausch\lippuner_juerg\von\"/>
    </mc:Choice>
  </mc:AlternateContent>
  <xr:revisionPtr revIDLastSave="0" documentId="13_ncr:1_{5F8A42B6-695A-49E7-9EE5-79E34598DE22}" xr6:coauthVersionLast="47" xr6:coauthVersionMax="47" xr10:uidLastSave="{00000000-0000-0000-0000-000000000000}"/>
  <bookViews>
    <workbookView xWindow="5085" yWindow="5025" windowWidth="14400" windowHeight="7245" tabRatio="810" xr2:uid="{00000000-000D-0000-FFFF-FFFF00000000}"/>
  </bookViews>
  <sheets>
    <sheet name="Anleitung" sheetId="2" r:id="rId1"/>
    <sheet name="Aufgabe_1" sheetId="3" r:id="rId2"/>
    <sheet name="Aufgabe_2" sheetId="4" r:id="rId3"/>
    <sheet name="Aufgabe_3" sheetId="5" r:id="rId4"/>
    <sheet name="Aufgabe_4" sheetId="6" r:id="rId5"/>
    <sheet name="Aufgabe_5" sheetId="7" r:id="rId6"/>
    <sheet name="für_Aufgabe_5" sheetId="8" r:id="rId7"/>
    <sheet name="Aufgabe_6" sheetId="9" r:id="rId8"/>
    <sheet name="Aufgabe_7" sheetId="10" r:id="rId9"/>
    <sheet name="Aufgabe_8" sheetId="11" r:id="rId10"/>
    <sheet name="Aufgabe_9" sheetId="12" r:id="rId11"/>
    <sheet name="Aufgabe_10" sheetId="13" r:id="rId12"/>
    <sheet name="Auswertung" sheetId="14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1" i="7" l="1" a="1"/>
  <c r="N11" i="7" s="1"/>
  <c r="K13" i="13"/>
  <c r="L13" i="13" s="1"/>
  <c r="K14" i="13"/>
  <c r="L14" i="13"/>
  <c r="K15" i="13"/>
  <c r="L15" i="13"/>
  <c r="K16" i="13"/>
  <c r="L16" i="13" s="1"/>
  <c r="K17" i="13"/>
  <c r="L17" i="13"/>
  <c r="K18" i="13"/>
  <c r="L18" i="13"/>
  <c r="K19" i="13"/>
  <c r="L19" i="13"/>
  <c r="K20" i="13"/>
  <c r="L20" i="13"/>
  <c r="K21" i="13"/>
  <c r="L21" i="13"/>
  <c r="K22" i="13"/>
  <c r="L22" i="13"/>
  <c r="K23" i="13"/>
  <c r="L23" i="13" s="1"/>
  <c r="K24" i="13"/>
  <c r="L24" i="13"/>
  <c r="K25" i="13"/>
  <c r="L25" i="13"/>
  <c r="K26" i="13"/>
  <c r="L26" i="13" s="1"/>
  <c r="K27" i="13"/>
  <c r="L27" i="13"/>
  <c r="K28" i="13"/>
  <c r="L28" i="13"/>
  <c r="K29" i="13"/>
  <c r="L29" i="13"/>
  <c r="K30" i="13"/>
  <c r="L30" i="13"/>
  <c r="K31" i="13"/>
  <c r="L31" i="13"/>
  <c r="K32" i="13"/>
  <c r="L32" i="13"/>
  <c r="K33" i="13"/>
  <c r="L33" i="13" s="1"/>
  <c r="K34" i="13"/>
  <c r="L34" i="13"/>
  <c r="K35" i="13"/>
  <c r="L35" i="13"/>
  <c r="K36" i="13"/>
  <c r="L36" i="13" s="1"/>
  <c r="K37" i="13"/>
  <c r="L37" i="13"/>
  <c r="K38" i="13"/>
  <c r="L38" i="13"/>
  <c r="K39" i="13"/>
  <c r="L39" i="13"/>
  <c r="K40" i="13"/>
  <c r="L40" i="13"/>
  <c r="K41" i="13"/>
  <c r="L41" i="13"/>
  <c r="K42" i="13"/>
  <c r="L42" i="13"/>
  <c r="K43" i="13"/>
  <c r="L43" i="13" s="1"/>
  <c r="K44" i="13"/>
  <c r="L44" i="13"/>
  <c r="K45" i="13"/>
  <c r="L45" i="13"/>
  <c r="K46" i="13"/>
  <c r="L46" i="13" s="1"/>
  <c r="K47" i="13"/>
  <c r="L47" i="13"/>
  <c r="K48" i="13"/>
  <c r="L48" i="13"/>
  <c r="K49" i="13"/>
  <c r="L49" i="13"/>
  <c r="K50" i="13"/>
  <c r="L50" i="13"/>
  <c r="K51" i="13"/>
  <c r="L51" i="13"/>
  <c r="K52" i="13"/>
  <c r="L52" i="13"/>
  <c r="K53" i="13"/>
  <c r="L53" i="13" s="1"/>
  <c r="K54" i="13"/>
  <c r="L54" i="13"/>
  <c r="K55" i="13"/>
  <c r="L55" i="13"/>
  <c r="K56" i="13"/>
  <c r="L56" i="13" s="1"/>
  <c r="K57" i="13"/>
  <c r="L57" i="13"/>
  <c r="K58" i="13"/>
  <c r="L58" i="13"/>
  <c r="K59" i="13"/>
  <c r="L59" i="13"/>
  <c r="K60" i="13"/>
  <c r="L60" i="13"/>
  <c r="K61" i="13"/>
  <c r="L61" i="13"/>
  <c r="K62" i="13"/>
  <c r="L62" i="13"/>
  <c r="K63" i="13"/>
  <c r="L63" i="13" s="1"/>
  <c r="K64" i="13"/>
  <c r="L64" i="13"/>
  <c r="K65" i="13"/>
  <c r="L65" i="13"/>
  <c r="K66" i="13"/>
  <c r="L66" i="13" s="1"/>
  <c r="K67" i="13"/>
  <c r="L67" i="13"/>
  <c r="K68" i="13"/>
  <c r="L68" i="13"/>
  <c r="K69" i="13"/>
  <c r="L69" i="13"/>
  <c r="K70" i="13"/>
  <c r="L70" i="13"/>
  <c r="K71" i="13"/>
  <c r="L71" i="13"/>
  <c r="K72" i="13"/>
  <c r="L72" i="13"/>
  <c r="K73" i="13"/>
  <c r="L73" i="13" s="1"/>
  <c r="K74" i="13"/>
  <c r="L74" i="13"/>
  <c r="K75" i="13"/>
  <c r="L75" i="13"/>
  <c r="K76" i="13"/>
  <c r="L76" i="13" s="1"/>
  <c r="K77" i="13"/>
  <c r="L77" i="13"/>
  <c r="K78" i="13"/>
  <c r="L78" i="13"/>
  <c r="K79" i="13"/>
  <c r="L79" i="13"/>
  <c r="K80" i="13"/>
  <c r="L80" i="13"/>
  <c r="K81" i="13"/>
  <c r="L81" i="13"/>
  <c r="K82" i="13"/>
  <c r="L82" i="13"/>
  <c r="K83" i="13"/>
  <c r="L83" i="13" s="1"/>
  <c r="K84" i="13"/>
  <c r="L84" i="13"/>
  <c r="K85" i="13"/>
  <c r="L85" i="13"/>
  <c r="K86" i="13"/>
  <c r="L86" i="13" s="1"/>
  <c r="K87" i="13"/>
  <c r="L87" i="13"/>
  <c r="K88" i="13"/>
  <c r="L88" i="13"/>
  <c r="K89" i="13"/>
  <c r="L89" i="13"/>
  <c r="K90" i="13"/>
  <c r="L90" i="13"/>
  <c r="K91" i="13"/>
  <c r="L91" i="13"/>
  <c r="K92" i="13"/>
  <c r="L92" i="13"/>
  <c r="K93" i="13"/>
  <c r="L93" i="13" s="1"/>
  <c r="K94" i="13"/>
  <c r="L94" i="13"/>
  <c r="K95" i="13"/>
  <c r="L95" i="13"/>
  <c r="K96" i="13"/>
  <c r="L96" i="13" s="1"/>
  <c r="K97" i="13"/>
  <c r="L97" i="13"/>
  <c r="K98" i="13"/>
  <c r="L98" i="13"/>
  <c r="K99" i="13"/>
  <c r="L99" i="13"/>
  <c r="K100" i="13"/>
  <c r="L100" i="13"/>
  <c r="K101" i="13"/>
  <c r="L101" i="13"/>
  <c r="K102" i="13"/>
  <c r="L102" i="13"/>
  <c r="K103" i="13"/>
  <c r="L103" i="13" s="1"/>
  <c r="K104" i="13"/>
  <c r="L104" i="13"/>
  <c r="K105" i="13"/>
  <c r="L105" i="13"/>
  <c r="K106" i="13"/>
  <c r="L106" i="13" s="1"/>
  <c r="K107" i="13"/>
  <c r="L107" i="13"/>
  <c r="K108" i="13"/>
  <c r="L108" i="13"/>
  <c r="K109" i="13"/>
  <c r="L109" i="13"/>
  <c r="K110" i="13"/>
  <c r="L110" i="13"/>
  <c r="K111" i="13"/>
  <c r="L111" i="13"/>
  <c r="K112" i="13"/>
  <c r="L112" i="13"/>
  <c r="K113" i="13"/>
  <c r="L113" i="13" s="1"/>
  <c r="K114" i="13"/>
  <c r="L114" i="13"/>
  <c r="K12" i="13"/>
  <c r="L12" i="13" s="1"/>
  <c r="J3" i="12"/>
  <c r="J2" i="12"/>
  <c r="J1" i="12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12" i="11"/>
  <c r="K12" i="11"/>
  <c r="L5" i="11"/>
  <c r="L4" i="11"/>
  <c r="L3" i="11"/>
  <c r="F25" i="10"/>
  <c r="F20" i="10"/>
  <c r="F21" i="10"/>
  <c r="F22" i="10"/>
  <c r="F23" i="10"/>
  <c r="F24" i="10"/>
  <c r="F19" i="10"/>
  <c r="F17" i="10"/>
  <c r="F16" i="10"/>
  <c r="F18" i="10" s="1"/>
  <c r="F13" i="10"/>
  <c r="D12" i="9"/>
  <c r="D11" i="9"/>
  <c r="K13" i="9"/>
  <c r="K14" i="9"/>
  <c r="K15" i="9"/>
  <c r="K16" i="9"/>
  <c r="K17" i="9"/>
  <c r="K18" i="9"/>
  <c r="K19" i="9"/>
  <c r="K20" i="9"/>
  <c r="K12" i="9"/>
  <c r="N4" i="7"/>
  <c r="I15" i="6"/>
  <c r="I16" i="6"/>
  <c r="I14" i="6"/>
  <c r="H15" i="6"/>
  <c r="H16" i="6"/>
  <c r="H14" i="6"/>
  <c r="E24" i="6"/>
  <c r="L34" i="5"/>
  <c r="K34" i="5"/>
  <c r="J34" i="5"/>
  <c r="I34" i="5"/>
  <c r="H34" i="5"/>
  <c r="G34" i="5"/>
  <c r="F34" i="5"/>
  <c r="E34" i="5"/>
  <c r="D34" i="5"/>
  <c r="L33" i="5"/>
  <c r="K33" i="5"/>
  <c r="J33" i="5"/>
  <c r="I33" i="5"/>
  <c r="H33" i="5"/>
  <c r="G33" i="5"/>
  <c r="F33" i="5"/>
  <c r="E33" i="5"/>
  <c r="D33" i="5"/>
  <c r="L32" i="5"/>
  <c r="K32" i="5"/>
  <c r="J32" i="5"/>
  <c r="I32" i="5"/>
  <c r="H32" i="5"/>
  <c r="G32" i="5"/>
  <c r="F32" i="5"/>
  <c r="E32" i="5"/>
  <c r="D32" i="5"/>
  <c r="L31" i="5"/>
  <c r="K31" i="5"/>
  <c r="J31" i="5"/>
  <c r="I31" i="5"/>
  <c r="H31" i="5"/>
  <c r="G31" i="5"/>
  <c r="F31" i="5"/>
  <c r="E31" i="5"/>
  <c r="D31" i="5"/>
  <c r="L30" i="5"/>
  <c r="K30" i="5"/>
  <c r="J30" i="5"/>
  <c r="I30" i="5"/>
  <c r="H30" i="5"/>
  <c r="G30" i="5"/>
  <c r="F30" i="5"/>
  <c r="E30" i="5"/>
  <c r="D30" i="5"/>
  <c r="L29" i="5"/>
  <c r="K29" i="5"/>
  <c r="J29" i="5"/>
  <c r="I29" i="5"/>
  <c r="H29" i="5"/>
  <c r="G29" i="5"/>
  <c r="F29" i="5"/>
  <c r="E29" i="5"/>
  <c r="D29" i="5"/>
  <c r="L28" i="5"/>
  <c r="K28" i="5"/>
  <c r="J28" i="5"/>
  <c r="I28" i="5"/>
  <c r="H28" i="5"/>
  <c r="G28" i="5"/>
  <c r="F28" i="5"/>
  <c r="E28" i="5"/>
  <c r="D28" i="5"/>
  <c r="L27" i="5"/>
  <c r="K27" i="5"/>
  <c r="J27" i="5"/>
  <c r="I27" i="5"/>
  <c r="H27" i="5"/>
  <c r="G27" i="5"/>
  <c r="F27" i="5"/>
  <c r="E27" i="5"/>
  <c r="D27" i="5"/>
  <c r="L16" i="5"/>
  <c r="L17" i="5"/>
  <c r="L18" i="5"/>
  <c r="L19" i="5"/>
  <c r="L20" i="5"/>
  <c r="L21" i="5"/>
  <c r="L15" i="5"/>
  <c r="G15" i="5"/>
  <c r="G16" i="5"/>
  <c r="G17" i="5"/>
  <c r="G18" i="5"/>
  <c r="G19" i="5"/>
  <c r="G20" i="5"/>
  <c r="G21" i="5"/>
  <c r="G22" i="5"/>
  <c r="G14" i="5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20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I33" i="3"/>
  <c r="I32" i="3"/>
  <c r="I31" i="3"/>
  <c r="I30" i="3"/>
  <c r="I28" i="3"/>
  <c r="I26" i="3"/>
  <c r="G26" i="3"/>
  <c r="E14" i="3"/>
  <c r="B3" i="14"/>
  <c r="B9" i="13"/>
  <c r="A9" i="13"/>
  <c r="B9" i="12"/>
  <c r="A9" i="12"/>
  <c r="B9" i="11"/>
  <c r="A9" i="11"/>
  <c r="B9" i="10"/>
  <c r="A9" i="10"/>
  <c r="B9" i="9"/>
  <c r="A9" i="9"/>
  <c r="B9" i="7"/>
  <c r="A9" i="7"/>
  <c r="B9" i="6"/>
  <c r="A9" i="6"/>
  <c r="B9" i="5"/>
  <c r="A9" i="5"/>
  <c r="B9" i="4"/>
  <c r="A9" i="4"/>
  <c r="B9" i="3"/>
  <c r="A9" i="3"/>
  <c r="G17" i="10"/>
  <c r="G27" i="3"/>
  <c r="C9" i="14" a="1"/>
  <c r="D7" i="14" a="1"/>
  <c r="M4" i="11"/>
  <c r="G25" i="10"/>
  <c r="C12" i="14" a="1"/>
  <c r="J26" i="3"/>
  <c r="G13" i="10"/>
  <c r="F14" i="3"/>
  <c r="C8" i="14" a="1"/>
  <c r="D10" i="9"/>
  <c r="K10" i="9"/>
  <c r="I19" i="6"/>
  <c r="D10" i="14" a="1"/>
  <c r="L9" i="13"/>
  <c r="C15" i="14" a="1"/>
  <c r="K10" i="13"/>
  <c r="D24" i="5"/>
  <c r="C6" i="14" a="1"/>
  <c r="K3" i="12"/>
  <c r="C10" i="14" a="1"/>
  <c r="K1" i="12"/>
  <c r="C11" i="14" a="1"/>
  <c r="M12" i="11"/>
  <c r="K33" i="3"/>
  <c r="K31" i="3"/>
  <c r="C13" i="14" a="1"/>
  <c r="J28" i="3"/>
  <c r="G16" i="10"/>
  <c r="D13" i="9"/>
  <c r="D15" i="14" a="1"/>
  <c r="D11" i="14" a="1"/>
  <c r="C7" i="14" a="1"/>
  <c r="O4" i="7"/>
  <c r="C14" i="14" a="1"/>
  <c r="H18" i="6"/>
  <c r="M15" i="5"/>
  <c r="H14" i="5"/>
  <c r="D14" i="14" a="1"/>
  <c r="D6" i="14" a="1"/>
  <c r="D12" i="14" a="1"/>
  <c r="D8" i="14" a="1"/>
  <c r="K2" i="12"/>
  <c r="J18" i="4"/>
  <c r="D13" i="14" a="1"/>
  <c r="K9" i="11"/>
  <c r="D9" i="14" a="1"/>
  <c r="F18" i="4"/>
  <c r="M5" i="11"/>
  <c r="M3" i="11"/>
  <c r="I18" i="4"/>
  <c r="K32" i="3"/>
  <c r="K30" i="3"/>
  <c r="G19" i="10"/>
  <c r="C12" i="14" l="1"/>
  <c r="C9" i="14"/>
  <c r="D12" i="14"/>
  <c r="D14" i="14"/>
  <c r="D11" i="14"/>
  <c r="D8" i="14"/>
  <c r="D15" i="14"/>
  <c r="D9" i="14"/>
  <c r="C15" i="14"/>
  <c r="C14" i="14"/>
  <c r="C8" i="14"/>
  <c r="D13" i="14"/>
  <c r="D10" i="14"/>
  <c r="D7" i="14"/>
  <c r="C11" i="14"/>
  <c r="C13" i="14"/>
  <c r="C10" i="14"/>
  <c r="C7" i="14"/>
  <c r="D6" i="14"/>
  <c r="C6" i="14"/>
  <c r="D16" i="14" l="1"/>
  <c r="C16" i="14"/>
  <c r="B18" i="14" l="1"/>
  <c r="A1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Marcel Egler</author>
  </authors>
  <commentList>
    <comment ref="E16" authorId="0" shapeId="0" xr:uid="{C1074B58-6E1C-4234-A791-C23070A69DA0}">
      <text>
        <r>
          <rPr>
            <sz val="9"/>
            <color indexed="81"/>
            <rFont val="Segoe UI"/>
            <family val="2"/>
          </rPr>
          <t xml:space="preserve">
Jahreslohn bei 13 Gehältern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<sst xmlns="http://schemas.openxmlformats.org/spreadsheetml/2006/main" count="3024" uniqueCount="899">
  <si>
    <t>a)</t>
  </si>
  <si>
    <t>Sie lösen die Aufgaben gemäss der jeweiligen Aufgabenstellung.</t>
  </si>
  <si>
    <t>b)</t>
  </si>
  <si>
    <t>Als Hilfsmittel dürfen Sie die bearbeitete Excel-Zusammenfassung einsetzen.</t>
  </si>
  <si>
    <t>c)</t>
  </si>
  <si>
    <t>Punkte erhalten Sie ausschliesslich bei korrektem Einsatz von Funktionen und Berechnungen.</t>
  </si>
  <si>
    <t>d)</t>
  </si>
  <si>
    <t>Für diese Prüfung haben Sie 80 Minuten Zeit!</t>
  </si>
  <si>
    <t>e)</t>
  </si>
  <si>
    <t>Speichern Sie diese Datei auf dem Austauschlaufwerk:</t>
  </si>
  <si>
    <t>..\lippuner_juerg\an</t>
  </si>
  <si>
    <t>Ich wünsche Ihnen viel Erfolg!</t>
  </si>
  <si>
    <t>Dateiname: Nachname_Vorname_Klasse_A</t>
  </si>
  <si>
    <t>Füllen Sie alle blauen und gelben Zellen mit Berechnungen aus!</t>
  </si>
  <si>
    <r>
      <t>Sie erstellen die Rechnung heute (Funktion einsetzen) – Zelle</t>
    </r>
    <r>
      <rPr>
        <b/>
        <sz val="12"/>
        <rFont val="Calibri"/>
        <family val="2"/>
        <scheme val="minor"/>
      </rPr>
      <t xml:space="preserve"> E14</t>
    </r>
  </si>
  <si>
    <r>
      <t xml:space="preserve">Berechnen Sie die farbigen Zellen </t>
    </r>
    <r>
      <rPr>
        <b/>
        <sz val="12"/>
        <rFont val="Calibri"/>
        <family val="2"/>
        <scheme val="minor"/>
      </rPr>
      <t>G26</t>
    </r>
    <r>
      <rPr>
        <sz val="12"/>
        <rFont val="Calibri"/>
        <family val="2"/>
        <scheme val="minor"/>
      </rPr>
      <t xml:space="preserve">, </t>
    </r>
    <r>
      <rPr>
        <b/>
        <sz val="12"/>
        <rFont val="Calibri"/>
        <family val="2"/>
        <scheme val="minor"/>
      </rPr>
      <t>I26</t>
    </r>
    <r>
      <rPr>
        <sz val="12"/>
        <rFont val="Calibri"/>
        <family val="2"/>
        <scheme val="minor"/>
      </rPr>
      <t xml:space="preserve"> und </t>
    </r>
    <r>
      <rPr>
        <b/>
        <sz val="12"/>
        <rFont val="Calibri"/>
        <family val="2"/>
        <scheme val="minor"/>
      </rPr>
      <t>I28</t>
    </r>
    <r>
      <rPr>
        <sz val="12"/>
        <rFont val="Calibri"/>
        <family val="2"/>
        <scheme val="minor"/>
      </rPr>
      <t xml:space="preserve"> mit Hilfe der vorhandenen Angaben (Ankunftsdatum, Abreisedatum, Einzelpreis, …) mit direktem Zellbezug.</t>
    </r>
  </si>
  <si>
    <t>Quelle: WINGS Grundoperationen</t>
  </si>
  <si>
    <t>Sporthotel Schneehaus</t>
  </si>
  <si>
    <t>Rechnung</t>
  </si>
  <si>
    <t>RECHNUNG NR.</t>
  </si>
  <si>
    <t>DATUM</t>
  </si>
  <si>
    <t>Herr</t>
  </si>
  <si>
    <t>Peter Meier</t>
  </si>
  <si>
    <t>Waldstrasse 100</t>
  </si>
  <si>
    <t>8000 Zürich</t>
  </si>
  <si>
    <t>Ankunft:</t>
  </si>
  <si>
    <t>Abreise:</t>
  </si>
  <si>
    <t>Menge</t>
  </si>
  <si>
    <t>Einzelzimmer pro Person</t>
  </si>
  <si>
    <t>Konsummation im Restaurant</t>
  </si>
  <si>
    <t>Wellnesseintritte</t>
  </si>
  <si>
    <t>ZWISCHENSUMME</t>
  </si>
  <si>
    <t>Frühbucherrabatt</t>
  </si>
  <si>
    <t>Mwst.</t>
  </si>
  <si>
    <t>Vielen Dank für Ihren Aufenthalt!</t>
  </si>
  <si>
    <t>Total</t>
  </si>
  <si>
    <r>
      <t xml:space="preserve">In der grünen Spalte </t>
    </r>
    <r>
      <rPr>
        <b/>
        <sz val="12"/>
        <rFont val="Calibri"/>
        <family val="2"/>
        <scheme val="minor"/>
      </rPr>
      <t>Bewertung</t>
    </r>
    <r>
      <rPr>
        <sz val="12"/>
        <rFont val="Calibri"/>
        <family val="2"/>
        <scheme val="minor"/>
      </rPr>
      <t xml:space="preserve"> lassen Sie von Excel berechnen, welche Bewertung der BMI-Wert ergibt. Die Angaben dazu finden Sie in den blau hinterlegten Zellen. Die Bewertung müssen Sie mit </t>
    </r>
    <r>
      <rPr>
        <b/>
        <sz val="12"/>
        <color rgb="FF0070C0"/>
        <rFont val="Calibri"/>
        <family val="2"/>
        <scheme val="minor"/>
      </rPr>
      <t xml:space="preserve">Zellbezug zu den Zellen G12 bis G14 </t>
    </r>
    <r>
      <rPr>
        <sz val="12"/>
        <rFont val="Calibri"/>
        <family val="2"/>
        <scheme val="minor"/>
      </rPr>
      <t>erstellen.</t>
    </r>
  </si>
  <si>
    <r>
      <t xml:space="preserve">Formatieren Sie die Werte in der Spalte </t>
    </r>
    <r>
      <rPr>
        <b/>
        <sz val="12"/>
        <rFont val="Calibri"/>
        <family val="2"/>
        <scheme val="minor"/>
      </rPr>
      <t>Alter</t>
    </r>
    <r>
      <rPr>
        <sz val="12"/>
        <rFont val="Calibri"/>
        <family val="2"/>
        <scheme val="minor"/>
      </rPr>
      <t xml:space="preserve"> so:   25 Jahre</t>
    </r>
  </si>
  <si>
    <r>
      <t>Wenn eine Person volljährig (18 oder älter) ist, muss in der Spalte</t>
    </r>
    <r>
      <rPr>
        <b/>
        <sz val="12"/>
        <rFont val="Calibri"/>
        <family val="2"/>
        <scheme val="minor"/>
      </rPr>
      <t xml:space="preserve"> F</t>
    </r>
    <r>
      <rPr>
        <sz val="12"/>
        <rFont val="Calibri"/>
        <family val="2"/>
        <scheme val="minor"/>
      </rPr>
      <t xml:space="preserve"> automatisch ein </t>
    </r>
    <r>
      <rPr>
        <b/>
        <sz val="12"/>
        <rFont val="Calibri"/>
        <family val="2"/>
        <scheme val="minor"/>
      </rPr>
      <t>Ja</t>
    </r>
    <r>
      <rPr>
        <sz val="12"/>
        <rFont val="Calibri"/>
        <family val="2"/>
        <scheme val="minor"/>
      </rPr>
      <t xml:space="preserve"> eingetragen werden. Sonst bleibt die Zelle</t>
    </r>
    <r>
      <rPr>
        <b/>
        <sz val="12"/>
        <rFont val="Calibri"/>
        <family val="2"/>
        <scheme val="minor"/>
      </rPr>
      <t xml:space="preserve"> leer.</t>
    </r>
  </si>
  <si>
    <t>BMI Body-Mass-Index</t>
  </si>
  <si>
    <t>BMI-Wert</t>
  </si>
  <si>
    <t>Bewertung</t>
  </si>
  <si>
    <t>unter 18.5</t>
  </si>
  <si>
    <t>Untergewicht</t>
  </si>
  <si>
    <t>18.5 bis 25</t>
  </si>
  <si>
    <t>Normalgewicht</t>
  </si>
  <si>
    <t>über 25</t>
  </si>
  <si>
    <t>Übergewicht</t>
  </si>
  <si>
    <t>Name</t>
  </si>
  <si>
    <t>Vorname</t>
  </si>
  <si>
    <t>Alter</t>
  </si>
  <si>
    <t>volljährig?</t>
  </si>
  <si>
    <t>Gewicht in kg</t>
  </si>
  <si>
    <t>Grösse in m</t>
  </si>
  <si>
    <t>BMI</t>
  </si>
  <si>
    <t>"Notfallzahlen"</t>
  </si>
  <si>
    <t>Homberger</t>
  </si>
  <si>
    <t>Julia</t>
  </si>
  <si>
    <t>Pfeiffer</t>
  </si>
  <si>
    <t>Frederic</t>
  </si>
  <si>
    <t>Meyer</t>
  </si>
  <si>
    <t>Cornelia</t>
  </si>
  <si>
    <t>Vollenweider</t>
  </si>
  <si>
    <t>Regula</t>
  </si>
  <si>
    <t>Morger</t>
  </si>
  <si>
    <t>Markus</t>
  </si>
  <si>
    <t>Bodmer</t>
  </si>
  <si>
    <t>Fredy</t>
  </si>
  <si>
    <t>Schär-Aeppli</t>
  </si>
  <si>
    <t>Ursula</t>
  </si>
  <si>
    <t>Mäder</t>
  </si>
  <si>
    <t>Vreni</t>
  </si>
  <si>
    <t>Braun</t>
  </si>
  <si>
    <t>Mary</t>
  </si>
  <si>
    <t>Briefer</t>
  </si>
  <si>
    <t>Robert</t>
  </si>
  <si>
    <t>Brunner</t>
  </si>
  <si>
    <t>Herbert</t>
  </si>
  <si>
    <t>Hans</t>
  </si>
  <si>
    <t>Amrein</t>
  </si>
  <si>
    <t>Samuel</t>
  </si>
  <si>
    <t>Hauser</t>
  </si>
  <si>
    <t>Franz</t>
  </si>
  <si>
    <t>Berechnen Sie die Werte in den gelben Zellen (Spalte G). Hinweis: Sowohl Rabatt als auch Ausverkaufsrabatt werden vom Katalogpreis abgezogen.</t>
  </si>
  <si>
    <t>Berechnen Sie die Werte in den hellblauen Zellen (Spalte L) mit einer kopierbaren Funktion.</t>
  </si>
  <si>
    <t>Füllen Sie die orange Tabelle mit einer kopierbaren Funktion aus.</t>
  </si>
  <si>
    <t>Quelle: WINGS Rechnen im Büroalltag</t>
  </si>
  <si>
    <t>Rabattliste (ohne Hilfsspalten)</t>
  </si>
  <si>
    <t>Kontoauszug März</t>
  </si>
  <si>
    <t>Kunde</t>
  </si>
  <si>
    <t>Katalogpreis</t>
  </si>
  <si>
    <t>Rabatt</t>
  </si>
  <si>
    <t>Ausverkaufsrabatt</t>
  </si>
  <si>
    <t>Zahlung</t>
  </si>
  <si>
    <t>Datum</t>
  </si>
  <si>
    <t>Eingang</t>
  </si>
  <si>
    <t>Ausgang</t>
  </si>
  <si>
    <t>Saldo</t>
  </si>
  <si>
    <t>Pleuer GmbH</t>
  </si>
  <si>
    <t>Syntetix</t>
  </si>
  <si>
    <t>Zutraut und Co.</t>
  </si>
  <si>
    <t>Treuhand Moldero</t>
  </si>
  <si>
    <t>Julser AG</t>
  </si>
  <si>
    <t>Gebr. Oberholzer</t>
  </si>
  <si>
    <t>Metzgerei Kuhn</t>
  </si>
  <si>
    <t>Weinhandlung Schmidt</t>
  </si>
  <si>
    <t>Chlopfer AG</t>
  </si>
  <si>
    <t>Stückpreis</t>
  </si>
  <si>
    <r>
      <t xml:space="preserve">Berechnen Sie den </t>
    </r>
    <r>
      <rPr>
        <b/>
        <sz val="12"/>
        <rFont val="Calibri"/>
        <family val="2"/>
        <scheme val="minor"/>
      </rPr>
      <t xml:space="preserve">Lohn pro Leiter </t>
    </r>
    <r>
      <rPr>
        <sz val="12"/>
        <rFont val="Calibri"/>
        <family val="2"/>
        <scheme val="minor"/>
      </rPr>
      <t xml:space="preserve">mit dem Stundenansatz in der gelben Zelle </t>
    </r>
    <r>
      <rPr>
        <b/>
        <sz val="12"/>
        <rFont val="Calibri"/>
        <family val="2"/>
        <scheme val="minor"/>
      </rPr>
      <t>H11.</t>
    </r>
  </si>
  <si>
    <t>Präsenzzeit Leiter</t>
  </si>
  <si>
    <t>Stundenansatz</t>
  </si>
  <si>
    <t>Name des Leiters</t>
  </si>
  <si>
    <t>Tageseinsatz</t>
  </si>
  <si>
    <t>Präsenzzeiten</t>
  </si>
  <si>
    <t>pro Leiter</t>
  </si>
  <si>
    <t>Lohn pro Leiter</t>
  </si>
  <si>
    <t>Notfallzahlen</t>
  </si>
  <si>
    <t>Hofer</t>
  </si>
  <si>
    <t>Nidegger</t>
  </si>
  <si>
    <t>König</t>
  </si>
  <si>
    <t>Präsenzzeit total</t>
  </si>
  <si>
    <r>
      <rPr>
        <b/>
        <sz val="12"/>
        <rFont val="Calibri"/>
        <family val="2"/>
        <scheme val="minor"/>
      </rPr>
      <t>F11 bis F169:</t>
    </r>
    <r>
      <rPr>
        <sz val="12"/>
        <rFont val="Calibri"/>
        <family val="2"/>
        <scheme val="minor"/>
      </rPr>
      <t xml:space="preserve"> Wenn in der Spalte </t>
    </r>
    <r>
      <rPr>
        <b/>
        <sz val="12"/>
        <rFont val="Calibri"/>
        <family val="2"/>
        <scheme val="minor"/>
      </rPr>
      <t>Sprache</t>
    </r>
    <r>
      <rPr>
        <sz val="12"/>
        <rFont val="Calibri"/>
        <family val="2"/>
        <scheme val="minor"/>
      </rPr>
      <t xml:space="preserve"> D notiert ist, soll diese Zelle automatisch orange eingefärbt werden.</t>
    </r>
  </si>
  <si>
    <r>
      <t xml:space="preserve">Alle Zellen in der Spalte </t>
    </r>
    <r>
      <rPr>
        <b/>
        <sz val="12"/>
        <rFont val="Calibri"/>
        <family val="2"/>
        <scheme val="minor"/>
      </rPr>
      <t>Mietdauer</t>
    </r>
    <r>
      <rPr>
        <sz val="12"/>
        <rFont val="Calibri"/>
        <family val="2"/>
        <scheme val="minor"/>
      </rPr>
      <t>, welche mindestens 7 Tage und höchstens 10 Tage betragen, müssen mit einer gelben Füllfarbe versehen werden.</t>
    </r>
  </si>
  <si>
    <r>
      <t xml:space="preserve">Berechnen Sie direkt in der gelben Zelle rechts, wie viele Fahrzeuge in </t>
    </r>
    <r>
      <rPr>
        <b/>
        <sz val="12"/>
        <rFont val="Calibri"/>
        <family val="2"/>
        <scheme val="minor"/>
      </rPr>
      <t>Nordamerika</t>
    </r>
    <r>
      <rPr>
        <sz val="12"/>
        <rFont val="Calibri"/>
        <family val="2"/>
        <scheme val="minor"/>
      </rPr>
      <t xml:space="preserve"> angemietet werden.</t>
    </r>
  </si>
  <si>
    <t>Richten Sie dieses Tabellenblatt so ein, dass beim Scrollen die Zeilen 1 bis und mit 10 sichtbar bleiben.</t>
  </si>
  <si>
    <t>Quelle: WINGS Diagramme und Funktionen</t>
  </si>
  <si>
    <t>Kunden-Nr</t>
  </si>
  <si>
    <t>Kunde /Jahr</t>
  </si>
  <si>
    <t>Newsletter</t>
  </si>
  <si>
    <t>Sprache</t>
  </si>
  <si>
    <t>Anmietkontinent</t>
  </si>
  <si>
    <t>Fahrzeug</t>
  </si>
  <si>
    <t>Anmietung am</t>
  </si>
  <si>
    <t>Rückgabe am</t>
  </si>
  <si>
    <t>Mietdauer</t>
  </si>
  <si>
    <t>Fahrzeuggruppe</t>
  </si>
  <si>
    <t xml:space="preserve">ja </t>
  </si>
  <si>
    <t>E</t>
  </si>
  <si>
    <t>Dominik</t>
  </si>
  <si>
    <t>Theissen</t>
  </si>
  <si>
    <t>Asien</t>
  </si>
  <si>
    <t>Peugeot 207 Swiss Edition</t>
  </si>
  <si>
    <t>nein</t>
  </si>
  <si>
    <t>D</t>
  </si>
  <si>
    <t>Dieter</t>
  </si>
  <si>
    <t>Gerste</t>
  </si>
  <si>
    <t>Mini Cooper</t>
  </si>
  <si>
    <t>Vanessa</t>
  </si>
  <si>
    <t>Feierabend</t>
  </si>
  <si>
    <t>Nordamerika</t>
  </si>
  <si>
    <t>Fiat 500 Turbo Abarth</t>
  </si>
  <si>
    <t>Melanie</t>
  </si>
  <si>
    <t>Schwarz</t>
  </si>
  <si>
    <t>Morgan Plus 4 Swiss Pack</t>
  </si>
  <si>
    <t>Luca</t>
  </si>
  <si>
    <t>Herz</t>
  </si>
  <si>
    <t>Südamerika</t>
  </si>
  <si>
    <t>Angelika</t>
  </si>
  <si>
    <t>Dresner</t>
  </si>
  <si>
    <t>McLaren 765 LT Coupé</t>
  </si>
  <si>
    <t>Karolin</t>
  </si>
  <si>
    <t>Theiss</t>
  </si>
  <si>
    <t>Marko</t>
  </si>
  <si>
    <t>Fenstermacher</t>
  </si>
  <si>
    <t>Mega Mega Truck</t>
  </si>
  <si>
    <t>Katja</t>
  </si>
  <si>
    <t>Mueller</t>
  </si>
  <si>
    <t>Jürgen</t>
  </si>
  <si>
    <t>Aachen</t>
  </si>
  <si>
    <t>Afrika</t>
  </si>
  <si>
    <t>Datsun Sports 1600 Roadster</t>
  </si>
  <si>
    <t>Klaudia</t>
  </si>
  <si>
    <t>Schreiner</t>
  </si>
  <si>
    <t>Doreen</t>
  </si>
  <si>
    <t>Decker</t>
  </si>
  <si>
    <t>Europa</t>
  </si>
  <si>
    <t>Seiler</t>
  </si>
  <si>
    <t>Kevin</t>
  </si>
  <si>
    <t>Ritter</t>
  </si>
  <si>
    <t>David</t>
  </si>
  <si>
    <t>Neumann</t>
  </si>
  <si>
    <t>Jeep Renegade</t>
  </si>
  <si>
    <t>Zimmermann</t>
  </si>
  <si>
    <t>Frank</t>
  </si>
  <si>
    <t>Jessica</t>
  </si>
  <si>
    <t>Krause</t>
  </si>
  <si>
    <t>Jennifer</t>
  </si>
  <si>
    <t>Eiffel</t>
  </si>
  <si>
    <t>Nicole</t>
  </si>
  <si>
    <t>Barbara</t>
  </si>
  <si>
    <t>Ehrlichmann</t>
  </si>
  <si>
    <t>Maria</t>
  </si>
  <si>
    <t>Schmitz</t>
  </si>
  <si>
    <t>Fuchs</t>
  </si>
  <si>
    <t>Paul</t>
  </si>
  <si>
    <t>Schwartz</t>
  </si>
  <si>
    <t>Opel Vivaro Combi</t>
  </si>
  <si>
    <t>Mario</t>
  </si>
  <si>
    <t>Schmitt</t>
  </si>
  <si>
    <t>Uwe</t>
  </si>
  <si>
    <t>Köhler</t>
  </si>
  <si>
    <t>Matthias</t>
  </si>
  <si>
    <t>Schweitzer</t>
  </si>
  <si>
    <t>Tobias</t>
  </si>
  <si>
    <t>Neudorf</t>
  </si>
  <si>
    <t>Florian</t>
  </si>
  <si>
    <t>Kuefer</t>
  </si>
  <si>
    <t>Wolf</t>
  </si>
  <si>
    <t>Martin</t>
  </si>
  <si>
    <t>Frei</t>
  </si>
  <si>
    <t>Sandra</t>
  </si>
  <si>
    <t>Diederich</t>
  </si>
  <si>
    <t>Janina</t>
  </si>
  <si>
    <t>Lehmann</t>
  </si>
  <si>
    <t>Peter</t>
  </si>
  <si>
    <t>Baumgartner</t>
  </si>
  <si>
    <t>Anne</t>
  </si>
  <si>
    <t>Schuster</t>
  </si>
  <si>
    <t>Walter</t>
  </si>
  <si>
    <t>Juliane</t>
  </si>
  <si>
    <t>Maier</t>
  </si>
  <si>
    <t>Ackermann</t>
  </si>
  <si>
    <t>Glockner</t>
  </si>
  <si>
    <t>Marco</t>
  </si>
  <si>
    <t>Lehrer</t>
  </si>
  <si>
    <t>Daniel</t>
  </si>
  <si>
    <t>Fried</t>
  </si>
  <si>
    <t>Australien</t>
  </si>
  <si>
    <t>Susanne</t>
  </si>
  <si>
    <t>Gruenewald</t>
  </si>
  <si>
    <t>Michael</t>
  </si>
  <si>
    <t>Daecher</t>
  </si>
  <si>
    <t>Laura</t>
  </si>
  <si>
    <t>Thorsten</t>
  </si>
  <si>
    <t>Osterhagen</t>
  </si>
  <si>
    <t>Jaeger</t>
  </si>
  <si>
    <t>Durr</t>
  </si>
  <si>
    <t>Niklas</t>
  </si>
  <si>
    <t>Dresdner</t>
  </si>
  <si>
    <t>Dennis</t>
  </si>
  <si>
    <t>Ackerman</t>
  </si>
  <si>
    <t>Yvonne</t>
  </si>
  <si>
    <t>Frey</t>
  </si>
  <si>
    <t>Michelle</t>
  </si>
  <si>
    <t>Farber</t>
  </si>
  <si>
    <t>Johanna</t>
  </si>
  <si>
    <t>Kortig</t>
  </si>
  <si>
    <t>Katrin</t>
  </si>
  <si>
    <t>Gabriele</t>
  </si>
  <si>
    <t>Möller</t>
  </si>
  <si>
    <t>Sarah</t>
  </si>
  <si>
    <t>Goldschmidt</t>
  </si>
  <si>
    <t>Unger</t>
  </si>
  <si>
    <t>Brandt</t>
  </si>
  <si>
    <t>Jonas</t>
  </si>
  <si>
    <t>Papst</t>
  </si>
  <si>
    <t>Jens</t>
  </si>
  <si>
    <t>Schröder</t>
  </si>
  <si>
    <t>Eric</t>
  </si>
  <si>
    <t>Wechsler</t>
  </si>
  <si>
    <t>Richter</t>
  </si>
  <si>
    <t>Maik</t>
  </si>
  <si>
    <t>Nacht</t>
  </si>
  <si>
    <t>Krüger</t>
  </si>
  <si>
    <t>Bar</t>
  </si>
  <si>
    <t>Sanger</t>
  </si>
  <si>
    <t>Gärtner</t>
  </si>
  <si>
    <t>Egger</t>
  </si>
  <si>
    <t>Andreas</t>
  </si>
  <si>
    <t>Beckenbauer</t>
  </si>
  <si>
    <t>Lucas</t>
  </si>
  <si>
    <t>Klein</t>
  </si>
  <si>
    <t>Marcel</t>
  </si>
  <si>
    <t>Holzman</t>
  </si>
  <si>
    <t>Trommler</t>
  </si>
  <si>
    <t>Mandy</t>
  </si>
  <si>
    <t>Schroder</t>
  </si>
  <si>
    <t>Foerster</t>
  </si>
  <si>
    <t>Saenger</t>
  </si>
  <si>
    <t>Martina</t>
  </si>
  <si>
    <t>Stefan</t>
  </si>
  <si>
    <t>Finkel</t>
  </si>
  <si>
    <t>Sara</t>
  </si>
  <si>
    <t>Gaertner</t>
  </si>
  <si>
    <t>Lena</t>
  </si>
  <si>
    <t>Sebastian</t>
  </si>
  <si>
    <t>Baier</t>
  </si>
  <si>
    <t>Brigitte</t>
  </si>
  <si>
    <t>Fisher</t>
  </si>
  <si>
    <t>Maximilian</t>
  </si>
  <si>
    <t>Fuhrmann</t>
  </si>
  <si>
    <t>René</t>
  </si>
  <si>
    <t>Hertzog</t>
  </si>
  <si>
    <t>Annett</t>
  </si>
  <si>
    <t>Reiniger</t>
  </si>
  <si>
    <t>Ostermann</t>
  </si>
  <si>
    <t>Sabine</t>
  </si>
  <si>
    <t>Gottschalk</t>
  </si>
  <si>
    <t>Wannemaker</t>
  </si>
  <si>
    <t>Neustadt</t>
  </si>
  <si>
    <t>Simone</t>
  </si>
  <si>
    <t>Pfeffer</t>
  </si>
  <si>
    <t>Marina</t>
  </si>
  <si>
    <t>Kaestner</t>
  </si>
  <si>
    <t>Gottlieb</t>
  </si>
  <si>
    <t>Ralf</t>
  </si>
  <si>
    <t>Christian</t>
  </si>
  <si>
    <t>Leonie</t>
  </si>
  <si>
    <t>Freeh</t>
  </si>
  <si>
    <t>Müller</t>
  </si>
  <si>
    <t>Bernd</t>
  </si>
  <si>
    <t>Jager</t>
  </si>
  <si>
    <t>Kuhn</t>
  </si>
  <si>
    <t>Antje</t>
  </si>
  <si>
    <t>Kalb</t>
  </si>
  <si>
    <t>Bach</t>
  </si>
  <si>
    <t>Klug</t>
  </si>
  <si>
    <t>Kohler</t>
  </si>
  <si>
    <t>Tom</t>
  </si>
  <si>
    <t>Hofmann</t>
  </si>
  <si>
    <t>Ute</t>
  </si>
  <si>
    <t>Schmidt</t>
  </si>
  <si>
    <t>Katharina</t>
  </si>
  <si>
    <t>Werner</t>
  </si>
  <si>
    <t>Grunwald</t>
  </si>
  <si>
    <t>Schulze</t>
  </si>
  <si>
    <t>Gloeckner</t>
  </si>
  <si>
    <t>Steve</t>
  </si>
  <si>
    <t>Esther</t>
  </si>
  <si>
    <t>Sebi</t>
  </si>
  <si>
    <t>Thomas</t>
  </si>
  <si>
    <t>Sabrina</t>
  </si>
  <si>
    <t>Udo</t>
  </si>
  <si>
    <t xml:space="preserve">Jürg </t>
  </si>
  <si>
    <t>Lia</t>
  </si>
  <si>
    <t>Lorenz</t>
  </si>
  <si>
    <t>Adrea</t>
  </si>
  <si>
    <t>Angi</t>
  </si>
  <si>
    <t xml:space="preserve">Simon </t>
  </si>
  <si>
    <t>Mike</t>
  </si>
  <si>
    <t>Andy</t>
  </si>
  <si>
    <t>Luc</t>
  </si>
  <si>
    <t>Claudia</t>
  </si>
  <si>
    <t>Margreth</t>
  </si>
  <si>
    <t>Ali</t>
  </si>
  <si>
    <t>Doris</t>
  </si>
  <si>
    <t>Nadja</t>
  </si>
  <si>
    <t>C</t>
  </si>
  <si>
    <t>A</t>
  </si>
  <si>
    <t>B</t>
  </si>
  <si>
    <r>
      <t xml:space="preserve">Kopieren Sie die Werte aus der ersten Zeile des Tabellenblattes </t>
    </r>
    <r>
      <rPr>
        <b/>
        <i/>
        <sz val="12"/>
        <rFont val="Calibri"/>
        <family val="2"/>
        <scheme val="minor"/>
      </rPr>
      <t>für_Aufgabe_5</t>
    </r>
    <r>
      <rPr>
        <sz val="12"/>
        <rFont val="Calibri"/>
        <family val="2"/>
        <scheme val="minor"/>
      </rPr>
      <t xml:space="preserve"> in geeigneter Weise in die </t>
    </r>
    <r>
      <rPr>
        <b/>
        <sz val="12"/>
        <rFont val="Calibri"/>
        <family val="2"/>
        <scheme val="minor"/>
      </rPr>
      <t>Spalte N</t>
    </r>
    <r>
      <rPr>
        <sz val="12"/>
        <rFont val="Calibri"/>
        <family val="2"/>
        <scheme val="minor"/>
      </rPr>
      <t>.</t>
    </r>
  </si>
  <si>
    <r>
      <t xml:space="preserve">Berechnen Sie den Gewinn (jeweils für alle verkauften Monitore pro Zeile) in der </t>
    </r>
    <r>
      <rPr>
        <b/>
        <sz val="12"/>
        <rFont val="Calibri"/>
        <family val="2"/>
        <scheme val="minor"/>
      </rPr>
      <t xml:space="preserve">Spalte K. </t>
    </r>
    <r>
      <rPr>
        <sz val="12"/>
        <rFont val="Calibri"/>
        <family val="2"/>
        <scheme val="minor"/>
      </rPr>
      <t>Sollten Sie diese Berechnung nicht durchführen können kopieren Sie die "Notfallzahlen" aus der Spalte L in die Spalte K.</t>
    </r>
  </si>
  <si>
    <t>Gesamtgewinn</t>
  </si>
  <si>
    <t>Beschreibung</t>
  </si>
  <si>
    <t>Einkauf
(Preis pro Stück)</t>
  </si>
  <si>
    <t>Verkauf
(Preis pro Stück)</t>
  </si>
  <si>
    <t>Anzahl
verkauft</t>
  </si>
  <si>
    <t>Gewinn total</t>
  </si>
  <si>
    <t>Monitor 17"</t>
  </si>
  <si>
    <t>Monitor 17.5"</t>
  </si>
  <si>
    <t>Monitor 18"</t>
  </si>
  <si>
    <t>Monitor 19"</t>
  </si>
  <si>
    <t>Monitor 21"</t>
  </si>
  <si>
    <t>Monitor 22"</t>
  </si>
  <si>
    <t>Monitor 23"</t>
  </si>
  <si>
    <t>Monitor 24"</t>
  </si>
  <si>
    <t>Monitor 25"</t>
  </si>
  <si>
    <r>
      <t xml:space="preserve">Studieren Sie die untenabgebildete Tabelle genau und berechnen Sie die farbigen Zellen in der Lohnabrechnung </t>
    </r>
    <r>
      <rPr>
        <b/>
        <i/>
        <sz val="12"/>
        <color rgb="FFFF0000"/>
        <rFont val="Calibri"/>
        <family val="2"/>
        <scheme val="minor"/>
      </rPr>
      <t>für den Monat Oktober</t>
    </r>
    <r>
      <rPr>
        <i/>
        <sz val="12"/>
        <rFont val="Calibri"/>
        <family val="2"/>
        <scheme val="minor"/>
      </rPr>
      <t xml:space="preserve"> auf Grund der vorhandenen Angaben zur Person.</t>
    </r>
  </si>
  <si>
    <r>
      <rPr>
        <b/>
        <sz val="12"/>
        <rFont val="Calibri"/>
        <family val="2"/>
        <scheme val="minor"/>
      </rPr>
      <t>Zelle F16: Grundlohn</t>
    </r>
    <r>
      <rPr>
        <sz val="12"/>
        <rFont val="Calibri"/>
        <family val="2"/>
        <scheme val="minor"/>
      </rPr>
      <t xml:space="preserve"> - beachten Sie dabei den Beschäftigungsgrad und die Bemerkung in der Zelle E16. Wenn Sie diesen Wert nicht berechnen können, tragen Sie die Zahl 10'000 ein (keine Punkte bei dieser Aufgabe).</t>
    </r>
  </si>
  <si>
    <r>
      <rPr>
        <b/>
        <sz val="12"/>
        <rFont val="Calibri"/>
        <family val="2"/>
        <scheme val="minor"/>
      </rPr>
      <t>Zelle F17</t>
    </r>
    <r>
      <rPr>
        <sz val="12"/>
        <rFont val="Calibri"/>
        <family val="2"/>
        <scheme val="minor"/>
      </rPr>
      <t>: Berechnen Sie die Höhe der Aubildungszulage für die Kinder. Wenn Sie diesen Wert nicht berechnen können, tragen Sie die Zahl 500 ein (keine Punkte bei dieser Aufgabe).</t>
    </r>
  </si>
  <si>
    <r>
      <t xml:space="preserve">Berechnen Sie die Lohnabzüge in den Zellen </t>
    </r>
    <r>
      <rPr>
        <b/>
        <sz val="12"/>
        <rFont val="Calibri"/>
        <family val="2"/>
        <scheme val="minor"/>
      </rPr>
      <t>F19 bis F24</t>
    </r>
    <r>
      <rPr>
        <sz val="12"/>
        <rFont val="Calibri"/>
        <family val="2"/>
        <scheme val="minor"/>
      </rPr>
      <t xml:space="preserve"> (mit einer nach unten kopierbaren Formel) in den blauen Zellen. Arbeiten Sie mit Zellbezügen!</t>
    </r>
  </si>
  <si>
    <t>Personal-Nr.</t>
  </si>
  <si>
    <t>Kendal</t>
  </si>
  <si>
    <t>SV-Nr.</t>
  </si>
  <si>
    <t>123.2525.8236.69</t>
  </si>
  <si>
    <t>Jess</t>
  </si>
  <si>
    <t>Beschäftigungsgrad</t>
  </si>
  <si>
    <t>Anzahl Kinder</t>
  </si>
  <si>
    <t>Eintritt in die Firma</t>
  </si>
  <si>
    <t>Dienstjahre stand heute</t>
  </si>
  <si>
    <t>Lohnabrechnung</t>
  </si>
  <si>
    <t>Bezeichnung</t>
  </si>
  <si>
    <t>Basis/Ansatz</t>
  </si>
  <si>
    <t>Betrag</t>
  </si>
  <si>
    <t xml:space="preserve">Grundlohn </t>
  </si>
  <si>
    <t>Lohnklasse A</t>
  </si>
  <si>
    <t>Ausbildungszulage pro Kind</t>
  </si>
  <si>
    <t>Brutto</t>
  </si>
  <si>
    <t>Lohnabzüge</t>
  </si>
  <si>
    <t>AHV-Beitrag</t>
  </si>
  <si>
    <t>ALV-Beitrag</t>
  </si>
  <si>
    <t>Nichtberufsunfall</t>
  </si>
  <si>
    <t>Sparbeitrag PK</t>
  </si>
  <si>
    <t>Risikobeitrag PK</t>
  </si>
  <si>
    <t>Verwaltungskosten PK</t>
  </si>
  <si>
    <t>Netto</t>
  </si>
  <si>
    <t>Ergänzen Sie die Liste mit einer weiteren Spalte, rechts von den übrigen bestehenden Spalten. Die neue Spalte hat die Überschrift Lagerwert und soll ins bestehende Layout integriert werden.</t>
  </si>
  <si>
    <t>Berechnen Sie in der neuen Spalte den Lagerwert der aufgeführten Flaschen aus der Anzahl der Flaschen und dem Einzelpreis.</t>
  </si>
  <si>
    <r>
      <t xml:space="preserve">In der Spalte K geben Sie an, ob das </t>
    </r>
    <r>
      <rPr>
        <b/>
        <sz val="12"/>
        <rFont val="Calibri"/>
        <family val="2"/>
        <scheme val="minor"/>
      </rPr>
      <t>Ursprungsland</t>
    </r>
    <r>
      <rPr>
        <sz val="12"/>
        <rFont val="Calibri"/>
        <family val="2"/>
        <scheme val="minor"/>
      </rPr>
      <t xml:space="preserve"> Italien ist und die </t>
    </r>
    <r>
      <rPr>
        <b/>
        <sz val="12"/>
        <rFont val="Calibri"/>
        <family val="2"/>
        <scheme val="minor"/>
      </rPr>
      <t>Ernte</t>
    </r>
    <r>
      <rPr>
        <sz val="12"/>
        <rFont val="Calibri"/>
        <family val="2"/>
        <scheme val="minor"/>
      </rPr>
      <t xml:space="preserve"> im Jahr 2022 stattgefunden hat. In diesem Fall muss OK eingetragen werden, sonst bleibt die Zelle leer. Arbeiten Sie mit der passenden Funktion.</t>
    </r>
  </si>
  <si>
    <t>OLIVENÖLERNTE 2023</t>
  </si>
  <si>
    <t>Ursprungs-Land</t>
  </si>
  <si>
    <t>Produzent</t>
  </si>
  <si>
    <t>Appellation</t>
  </si>
  <si>
    <t>Zusatz</t>
  </si>
  <si>
    <t>Ernte</t>
  </si>
  <si>
    <t>Grösse</t>
  </si>
  <si>
    <t>Anzahl Flaschen</t>
  </si>
  <si>
    <t>Einzelpreis pro Flasche</t>
  </si>
  <si>
    <t>Italien 2022</t>
  </si>
  <si>
    <t>Spanien</t>
  </si>
  <si>
    <t>Librandi SpA</t>
  </si>
  <si>
    <t xml:space="preserve">Extra Virgin Olive Oil </t>
  </si>
  <si>
    <t xml:space="preserve">LIBRANDI </t>
  </si>
  <si>
    <t>50 cl</t>
  </si>
  <si>
    <t>Italien</t>
  </si>
  <si>
    <t>Le Masciare</t>
  </si>
  <si>
    <t xml:space="preserve">Olio extra vergine </t>
  </si>
  <si>
    <t>San Comaio</t>
  </si>
  <si>
    <t>oliva Frantolio Acri Gusto: Vigoroso Latta</t>
  </si>
  <si>
    <t>Az. Agr. Mangano</t>
  </si>
  <si>
    <t>Oliva Biologico</t>
  </si>
  <si>
    <t>75 cl</t>
  </si>
  <si>
    <t xml:space="preserve">Minos </t>
  </si>
  <si>
    <t>Natives Olivenöl Extra Gran Fruttato</t>
  </si>
  <si>
    <t>Extra Gran Fruttato</t>
  </si>
  <si>
    <t>MANCINELLI STEFANO</t>
  </si>
  <si>
    <t>Oliva Posta Locone Lattina</t>
  </si>
  <si>
    <t xml:space="preserve">Extravirgin Olive Oil </t>
  </si>
  <si>
    <t>STEFANO MANCINELLI</t>
  </si>
  <si>
    <t>Poggio Antico</t>
  </si>
  <si>
    <t xml:space="preserve">DOP/b da agronomia biologica </t>
  </si>
  <si>
    <t>30 cl</t>
  </si>
  <si>
    <t>Ferrara</t>
  </si>
  <si>
    <t>Oliva Fontana Rosa</t>
  </si>
  <si>
    <t>oliva Marinese EVO BIO Latta</t>
  </si>
  <si>
    <t>Oliva Casaliva</t>
  </si>
  <si>
    <t>25 cl</t>
  </si>
  <si>
    <t xml:space="preserve">oliva biologico Zenia confezione regalo </t>
  </si>
  <si>
    <t xml:space="preserve">Olio di Oliva extravergine </t>
  </si>
  <si>
    <t>Az. Agr. Forcella</t>
  </si>
  <si>
    <t>Giacomo Montresor</t>
  </si>
  <si>
    <t xml:space="preserve">Fattoria di Cavalcaselle Extra Virgin Olive Oil </t>
  </si>
  <si>
    <t xml:space="preserve">STEFANO MANCINELLI </t>
  </si>
  <si>
    <t>Griechenland</t>
  </si>
  <si>
    <t>Conte Ferdinando Guicciardini</t>
  </si>
  <si>
    <t>CFG</t>
  </si>
  <si>
    <t>Conte De Cesare</t>
  </si>
  <si>
    <t xml:space="preserve">Olio  d'Oliva DOP/b da agronomia biologica </t>
  </si>
  <si>
    <t xml:space="preserve">Bertolli </t>
  </si>
  <si>
    <t>extra vierge</t>
  </si>
  <si>
    <t>Oliva Posta Locone</t>
  </si>
  <si>
    <t xml:space="preserve">Extra Virgin Olive Oil "Laudemio" </t>
  </si>
  <si>
    <t>oliva Marinese EVO BIO</t>
  </si>
  <si>
    <t xml:space="preserve">Gaea </t>
  </si>
  <si>
    <t>Natives Olivenöl Extra</t>
  </si>
  <si>
    <t>Extra</t>
  </si>
  <si>
    <t>Felsina</t>
  </si>
  <si>
    <t xml:space="preserve">Pendolino Olio secondo Veronelli </t>
  </si>
  <si>
    <t xml:space="preserve">Mani </t>
  </si>
  <si>
    <t>Olivenöl nativ extra</t>
  </si>
  <si>
    <t>Antonino Mennella</t>
  </si>
  <si>
    <t xml:space="preserve">extra vergine d'oliva </t>
  </si>
  <si>
    <t xml:space="preserve"> d'oliva </t>
  </si>
  <si>
    <t>oliva biologico Zenia lattina</t>
  </si>
  <si>
    <t>Tenuta di Ghizzano</t>
  </si>
  <si>
    <t xml:space="preserve">Olio Extravergine di Oliva </t>
  </si>
  <si>
    <t xml:space="preserve">di Oliva </t>
  </si>
  <si>
    <t>Comincioli</t>
  </si>
  <si>
    <t>Oliva Fonte del Moro</t>
  </si>
  <si>
    <t xml:space="preserve">Olio extravergine d'oliva denocciolato Numero Uno </t>
  </si>
  <si>
    <t>N. 1 COMINCIOLI Confezione Regalo</t>
  </si>
  <si>
    <t xml:space="preserve">Carpellese Olio extra vergine d'oliva </t>
  </si>
  <si>
    <t xml:space="preserve">Carpellese Olio  d'oliva </t>
  </si>
  <si>
    <t xml:space="preserve">Leccino Olio extravergine denocciolato </t>
  </si>
  <si>
    <t xml:space="preserve">Leccino denocciolato </t>
  </si>
  <si>
    <t>oliva biologico Zenia</t>
  </si>
  <si>
    <t xml:space="preserve">Iliada </t>
  </si>
  <si>
    <t>Casaliva Olio extravergine denocciolato</t>
  </si>
  <si>
    <t>Casaliva denocciolato</t>
  </si>
  <si>
    <t xml:space="preserve">Primadonna </t>
  </si>
  <si>
    <t xml:space="preserve">Tris Olio extravergine d'oliva denocciolato </t>
  </si>
  <si>
    <t>oliva "Aminda" selezione fruttato delicato lattina</t>
  </si>
  <si>
    <t xml:space="preserve">Raggiolo Olio secondo Veronelli </t>
  </si>
  <si>
    <t>Frantolio Acri</t>
  </si>
  <si>
    <t>oliva "Proverbio" San Comaio lattina</t>
  </si>
  <si>
    <t>Portugal</t>
  </si>
  <si>
    <t xml:space="preserve">Monini </t>
  </si>
  <si>
    <t>Olio extra vergine di oliva Delicato</t>
  </si>
  <si>
    <t>Olio  di oliva Delicato</t>
  </si>
  <si>
    <t>30cl</t>
  </si>
  <si>
    <t xml:space="preserve">Carapelli </t>
  </si>
  <si>
    <t>oliva Ravece EVO BIO</t>
  </si>
  <si>
    <t>Olio Carli</t>
  </si>
  <si>
    <t>Fontodi</t>
  </si>
  <si>
    <t>Il Poggione</t>
  </si>
  <si>
    <t>oliva Frantolio Acri Gusto: Vigoroso</t>
  </si>
  <si>
    <t>oliva Frantolio Acri Gusto: Vellutato Latta</t>
  </si>
  <si>
    <t>San Fabio</t>
  </si>
  <si>
    <t xml:space="preserve">Terre dei Goti monovarietal Oil Raggia </t>
  </si>
  <si>
    <t>Roberto Cordisco</t>
  </si>
  <si>
    <t>oliva Apulio</t>
  </si>
  <si>
    <t xml:space="preserve">oliva biologico Zenia bottiglia confezione regalo </t>
  </si>
  <si>
    <t xml:space="preserve">Berardenga Olio Extra Vergine d'Oliva </t>
  </si>
  <si>
    <t xml:space="preserve">Berardenga Olio  d'Oliva </t>
  </si>
  <si>
    <t>Filippo Berio</t>
  </si>
  <si>
    <t>Oliva Leccino</t>
  </si>
  <si>
    <t>Oliva Monovarietali Intosso</t>
  </si>
  <si>
    <t>Oliva Fontana Rosa Lattina</t>
  </si>
  <si>
    <t>Oliva DOP Aprutino Pescarese</t>
  </si>
  <si>
    <t>oliva Apulio lattina</t>
  </si>
  <si>
    <t>Oliva Fonte del Moro Lattina</t>
  </si>
  <si>
    <t xml:space="preserve"> Bezirke im Kanton Aargau</t>
  </si>
  <si>
    <t>Name der Gemeinde</t>
  </si>
  <si>
    <t>Status</t>
  </si>
  <si>
    <t>Bezirk</t>
  </si>
  <si>
    <t>Einwohner 1980</t>
  </si>
  <si>
    <t>Einwohner 1990</t>
  </si>
  <si>
    <t>Einwohner 2000</t>
  </si>
  <si>
    <t xml:space="preserve">Einwohner 2010 </t>
  </si>
  <si>
    <t>Einwohner 2018</t>
  </si>
  <si>
    <t>Aarau (inkl. Rohr)</t>
  </si>
  <si>
    <t>Stadt</t>
  </si>
  <si>
    <t>Bezirk Aarau</t>
  </si>
  <si>
    <t>Aarburg</t>
  </si>
  <si>
    <t>Bezirk Zofingen</t>
  </si>
  <si>
    <t>Abtwil</t>
  </si>
  <si>
    <t>Gemeinde</t>
  </si>
  <si>
    <t>Bezirk Muri</t>
  </si>
  <si>
    <t>Ammerswil</t>
  </si>
  <si>
    <t>Bezirk Lenzburg</t>
  </si>
  <si>
    <t>Aristau</t>
  </si>
  <si>
    <t>Arni (AG)</t>
  </si>
  <si>
    <t>Bezirk Bremgarten</t>
  </si>
  <si>
    <t>Attelwil</t>
  </si>
  <si>
    <t>Auenstein</t>
  </si>
  <si>
    <t>Bezirk Brugg</t>
  </si>
  <si>
    <t>Auw</t>
  </si>
  <si>
    <t>Baden</t>
  </si>
  <si>
    <t>Bezirk Baden</t>
  </si>
  <si>
    <t>Bad Zurzach</t>
  </si>
  <si>
    <t>Bezirk Zurzach</t>
  </si>
  <si>
    <t>Baldingen</t>
  </si>
  <si>
    <t>Beinwil am See</t>
  </si>
  <si>
    <t>Bezirk Kulm</t>
  </si>
  <si>
    <t>Beinwil (Freiamt)</t>
  </si>
  <si>
    <t>Bellikon</t>
  </si>
  <si>
    <t>Bergdietikon</t>
  </si>
  <si>
    <t>Berikon</t>
  </si>
  <si>
    <t>Besenbüren</t>
  </si>
  <si>
    <t>Bettwil</t>
  </si>
  <si>
    <t>Biberstein</t>
  </si>
  <si>
    <t>Birmenstorf (AG)</t>
  </si>
  <si>
    <t>Birr</t>
  </si>
  <si>
    <t>Birrhard</t>
  </si>
  <si>
    <t>Birrwil</t>
  </si>
  <si>
    <t>Böbikon</t>
  </si>
  <si>
    <t>Boniswil</t>
  </si>
  <si>
    <t>Boswil</t>
  </si>
  <si>
    <t>Bottenwil</t>
  </si>
  <si>
    <t>Böttstein</t>
  </si>
  <si>
    <t>Bözberg</t>
  </si>
  <si>
    <t>Bözen</t>
  </si>
  <si>
    <t>Bremgarten (AG) (inkl. Hermetschwil)</t>
  </si>
  <si>
    <t>Brittnau</t>
  </si>
  <si>
    <t>Brugg (inkl. Umiken)</t>
  </si>
  <si>
    <t>Brunegg</t>
  </si>
  <si>
    <t>Buchs (AG)</t>
  </si>
  <si>
    <t>Bünzen</t>
  </si>
  <si>
    <t>Burg (AG)</t>
  </si>
  <si>
    <t>Büttikon</t>
  </si>
  <si>
    <t>Buttwil</t>
  </si>
  <si>
    <t>Densbüren</t>
  </si>
  <si>
    <t>Dietwil</t>
  </si>
  <si>
    <t>Dintikon</t>
  </si>
  <si>
    <t>Dottikon</t>
  </si>
  <si>
    <t>Döttingen</t>
  </si>
  <si>
    <t>Dürrenäsch</t>
  </si>
  <si>
    <t>Effingen</t>
  </si>
  <si>
    <t>Eggenwil</t>
  </si>
  <si>
    <t>Egliswil</t>
  </si>
  <si>
    <t>Ehrendingen</t>
  </si>
  <si>
    <t>Eiken</t>
  </si>
  <si>
    <t>Bezirk Laufenburg</t>
  </si>
  <si>
    <t>Elfingen</t>
  </si>
  <si>
    <t>Endingen</t>
  </si>
  <si>
    <t>Ennetbaden</t>
  </si>
  <si>
    <t>Erlinsbach (AG)</t>
  </si>
  <si>
    <t>Fahrwangen</t>
  </si>
  <si>
    <t>Fischbach-Göslikon</t>
  </si>
  <si>
    <t>Fisibach</t>
  </si>
  <si>
    <t>Fislisbach</t>
  </si>
  <si>
    <t>Freienwil</t>
  </si>
  <si>
    <t>Frick</t>
  </si>
  <si>
    <t>Full-Reuenthal</t>
  </si>
  <si>
    <t>Gansingen</t>
  </si>
  <si>
    <t>Gebenstorf</t>
  </si>
  <si>
    <t>Geltwil</t>
  </si>
  <si>
    <t>Gipf-Oberfrick</t>
  </si>
  <si>
    <t>Gontenschwil</t>
  </si>
  <si>
    <t>Gränichen</t>
  </si>
  <si>
    <t>Habsburg</t>
  </si>
  <si>
    <t>Hägglingen</t>
  </si>
  <si>
    <t>Hallwil</t>
  </si>
  <si>
    <t>Hausen (AG)</t>
  </si>
  <si>
    <t>Hellikon</t>
  </si>
  <si>
    <t>Bezirk Rheinfelden</t>
  </si>
  <si>
    <t>Hendschiken</t>
  </si>
  <si>
    <t>Herznach</t>
  </si>
  <si>
    <t>Hirschthal</t>
  </si>
  <si>
    <t>Holderbank (AG)</t>
  </si>
  <si>
    <t>Holziken</t>
  </si>
  <si>
    <t>Hornussen</t>
  </si>
  <si>
    <t>Hunzenschwil</t>
  </si>
  <si>
    <t>Islisberg</t>
  </si>
  <si>
    <t>Jonen</t>
  </si>
  <si>
    <t>Kaiseraugst</t>
  </si>
  <si>
    <t>Kaiserstuhl</t>
  </si>
  <si>
    <t>Kaisten</t>
  </si>
  <si>
    <t>Kallern</t>
  </si>
  <si>
    <t>Killwangen</t>
  </si>
  <si>
    <t>Kirchleerau</t>
  </si>
  <si>
    <t>Klingnau</t>
  </si>
  <si>
    <t>Koblenz</t>
  </si>
  <si>
    <t>Kölliken</t>
  </si>
  <si>
    <t>Künten</t>
  </si>
  <si>
    <t>Küttigen</t>
  </si>
  <si>
    <t>Laufenburg (inkl. Sulz)</t>
  </si>
  <si>
    <t>Leibstadt</t>
  </si>
  <si>
    <t>Leimbach (AG)</t>
  </si>
  <si>
    <t>Lengnau (AG)</t>
  </si>
  <si>
    <t>Lenzburg</t>
  </si>
  <si>
    <t>Leuggern</t>
  </si>
  <si>
    <t>Leutwil</t>
  </si>
  <si>
    <t>Lupfig</t>
  </si>
  <si>
    <t>Magden</t>
  </si>
  <si>
    <t>Mägenwil</t>
  </si>
  <si>
    <t>Mandach</t>
  </si>
  <si>
    <t>Meisterschwanden</t>
  </si>
  <si>
    <t>Mellikon</t>
  </si>
  <si>
    <t>Mellingen</t>
  </si>
  <si>
    <t>Menziken</t>
  </si>
  <si>
    <t>Merenschwand (inkl. Benzenschwil)</t>
  </si>
  <si>
    <t>Mettauertal (inkl. Wil (AG))</t>
  </si>
  <si>
    <t>Möhlin</t>
  </si>
  <si>
    <t>Mönthal</t>
  </si>
  <si>
    <t>Moosleerau</t>
  </si>
  <si>
    <t>Möriken-Wildegg</t>
  </si>
  <si>
    <t>Muhen</t>
  </si>
  <si>
    <t>Mühlau</t>
  </si>
  <si>
    <t>Mülligen</t>
  </si>
  <si>
    <t>Mumpf</t>
  </si>
  <si>
    <t>Münchwilen (AG)</t>
  </si>
  <si>
    <t>Murgenthal</t>
  </si>
  <si>
    <t>Muri (AG)</t>
  </si>
  <si>
    <t>Neuenhof</t>
  </si>
  <si>
    <t>Niederlenz</t>
  </si>
  <si>
    <t>Niederrohrdorf</t>
  </si>
  <si>
    <t>Niederwil (AG)</t>
  </si>
  <si>
    <t>Oberentfelden</t>
  </si>
  <si>
    <t>Oberhof</t>
  </si>
  <si>
    <t>Oberkulm</t>
  </si>
  <si>
    <t>Oberlunkhofen</t>
  </si>
  <si>
    <t>Obermumpf</t>
  </si>
  <si>
    <t>Oberrohrdorf</t>
  </si>
  <si>
    <t>Oberrüti</t>
  </si>
  <si>
    <t>Obersiggenthal</t>
  </si>
  <si>
    <t>Oberwil-Lieli</t>
  </si>
  <si>
    <t>Oeschgen</t>
  </si>
  <si>
    <t>Oftringen</t>
  </si>
  <si>
    <t>Olsberg</t>
  </si>
  <si>
    <t>Othmarsingen</t>
  </si>
  <si>
    <t>Reinach (AG)</t>
  </si>
  <si>
    <t>Reitnau</t>
  </si>
  <si>
    <t>Rekingen (AG)</t>
  </si>
  <si>
    <t>Remetschwil</t>
  </si>
  <si>
    <t>Remigen</t>
  </si>
  <si>
    <t>Rheinfelden</t>
  </si>
  <si>
    <t>Rietheim</t>
  </si>
  <si>
    <t>Riniken</t>
  </si>
  <si>
    <t>Rothrist</t>
  </si>
  <si>
    <t>Rottenschwil</t>
  </si>
  <si>
    <t>Rudolfstetten-Friedlisberg</t>
  </si>
  <si>
    <t>Rüfenach</t>
  </si>
  <si>
    <t>Rümikon</t>
  </si>
  <si>
    <t>Rupperswil</t>
  </si>
  <si>
    <t>Safenwil</t>
  </si>
  <si>
    <t>Sarmenstorf</t>
  </si>
  <si>
    <t>Schafisheim</t>
  </si>
  <si>
    <t>Scherz</t>
  </si>
  <si>
    <t>Schinznach</t>
  </si>
  <si>
    <t>Schinznach-Bad</t>
  </si>
  <si>
    <t>Schlossrued</t>
  </si>
  <si>
    <t>Schmiedrued</t>
  </si>
  <si>
    <t>Schneisingen</t>
  </si>
  <si>
    <t>Schöftland</t>
  </si>
  <si>
    <t>Schupfart</t>
  </si>
  <si>
    <t>Schwaderloch</t>
  </si>
  <si>
    <t>Seengen</t>
  </si>
  <si>
    <t>Seon</t>
  </si>
  <si>
    <t>Siglistorf</t>
  </si>
  <si>
    <t>Sins</t>
  </si>
  <si>
    <t>Sisseln</t>
  </si>
  <si>
    <t>Spreitenbach</t>
  </si>
  <si>
    <t>Staffelbach</t>
  </si>
  <si>
    <t>Staufen</t>
  </si>
  <si>
    <t>Stein (AG)</t>
  </si>
  <si>
    <t>Stetten (AG)</t>
  </si>
  <si>
    <t>Strengelbach</t>
  </si>
  <si>
    <t>Suhr</t>
  </si>
  <si>
    <t>Tägerig</t>
  </si>
  <si>
    <t>Tegerfelden</t>
  </si>
  <si>
    <t>Teufenthal (AG)</t>
  </si>
  <si>
    <t>Thalheim (AG)</t>
  </si>
  <si>
    <t>Turgi</t>
  </si>
  <si>
    <t>Ueken</t>
  </si>
  <si>
    <t>Uerkheim</t>
  </si>
  <si>
    <t>Uezwil</t>
  </si>
  <si>
    <t>Unterentfelden</t>
  </si>
  <si>
    <t>Unterkulm</t>
  </si>
  <si>
    <t>Unterlunkhofen</t>
  </si>
  <si>
    <t>Untersiggenthal</t>
  </si>
  <si>
    <t>Veltheim (AG)</t>
  </si>
  <si>
    <t>Villigen</t>
  </si>
  <si>
    <t>Villmergen</t>
  </si>
  <si>
    <t>Villnachern</t>
  </si>
  <si>
    <t>Vordemwald</t>
  </si>
  <si>
    <t>Wallbach</t>
  </si>
  <si>
    <t>Waltenschwil</t>
  </si>
  <si>
    <t>Wegenstetten</t>
  </si>
  <si>
    <t>Wettingen</t>
  </si>
  <si>
    <t>Widen</t>
  </si>
  <si>
    <t>Wiliberg</t>
  </si>
  <si>
    <t>Windisch</t>
  </si>
  <si>
    <t>Wislikofen</t>
  </si>
  <si>
    <t>Wittnau</t>
  </si>
  <si>
    <t>Wohlen (AG)</t>
  </si>
  <si>
    <t>Wohlenschwil</t>
  </si>
  <si>
    <t>Wölflinswil</t>
  </si>
  <si>
    <t>Würenlingen</t>
  </si>
  <si>
    <t>Würenlos</t>
  </si>
  <si>
    <t>Zeihen</t>
  </si>
  <si>
    <t>Zeiningen</t>
  </si>
  <si>
    <t>Zetzwil</t>
  </si>
  <si>
    <t>Zofingen (inkl. Mühlethal)</t>
  </si>
  <si>
    <t>Zufikon</t>
  </si>
  <si>
    <t>Zuzgen</t>
  </si>
  <si>
    <r>
      <t xml:space="preserve">Die Mitgliederbeiträge fürs kommende Jahr stehen in der Spalte </t>
    </r>
    <r>
      <rPr>
        <b/>
        <i/>
        <sz val="12"/>
        <rFont val="Calibri"/>
        <family val="2"/>
        <scheme val="minor"/>
      </rPr>
      <t xml:space="preserve">P. </t>
    </r>
    <r>
      <rPr>
        <i/>
        <sz val="12"/>
        <rFont val="Calibri"/>
        <family val="2"/>
        <scheme val="minor"/>
      </rPr>
      <t>Einige Mitglieder haben den Beitrag für 2025 oder einen Teil davon schon einbezahlt (Spalte J).</t>
    </r>
  </si>
  <si>
    <r>
      <t xml:space="preserve">Berechnen Sie in der Spalte </t>
    </r>
    <r>
      <rPr>
        <b/>
        <sz val="12"/>
        <rFont val="Calibri"/>
        <family val="2"/>
        <scheme val="minor"/>
      </rPr>
      <t>K</t>
    </r>
    <r>
      <rPr>
        <sz val="12"/>
        <rFont val="Calibri"/>
        <family val="2"/>
        <scheme val="minor"/>
      </rPr>
      <t xml:space="preserve"> den noch offen stehenden Betrag (Zellbezüge zur Spalte </t>
    </r>
    <r>
      <rPr>
        <b/>
        <sz val="12"/>
        <rFont val="Calibri"/>
        <family val="2"/>
        <scheme val="minor"/>
      </rPr>
      <t>P</t>
    </r>
    <r>
      <rPr>
        <sz val="12"/>
        <rFont val="Calibri"/>
        <family val="2"/>
        <scheme val="minor"/>
      </rPr>
      <t xml:space="preserve"> einsetzen).</t>
    </r>
  </si>
  <si>
    <r>
      <t xml:space="preserve">In der Spalte </t>
    </r>
    <r>
      <rPr>
        <b/>
        <sz val="12"/>
        <rFont val="Calibri"/>
        <family val="2"/>
        <scheme val="minor"/>
      </rPr>
      <t>L</t>
    </r>
    <r>
      <rPr>
        <sz val="12"/>
        <rFont val="Calibri"/>
        <family val="2"/>
        <scheme val="minor"/>
      </rPr>
      <t xml:space="preserve"> muss ein </t>
    </r>
    <r>
      <rPr>
        <b/>
        <sz val="12"/>
        <rFont val="Calibri"/>
        <family val="2"/>
        <scheme val="minor"/>
      </rPr>
      <t>Ja</t>
    </r>
    <r>
      <rPr>
        <sz val="12"/>
        <rFont val="Calibri"/>
        <family val="2"/>
        <scheme val="minor"/>
      </rPr>
      <t xml:space="preserve"> notiert werden, wenn noch ein offener Betrag vorhanden ist. Sonst bleibt die Zelle leer.</t>
    </r>
  </si>
  <si>
    <t>Notfallzahlen: Falls Sie die erste Aufgabe nicht lösen konten kopieren Sie für die zweite Aufgabe die Notfallzahlen in die Spalte K.</t>
  </si>
  <si>
    <t>Mitgliederbeiträge 2025</t>
  </si>
  <si>
    <t>Aktiv</t>
  </si>
  <si>
    <t>Passiv</t>
  </si>
  <si>
    <t>Anrede</t>
  </si>
  <si>
    <t>Nachname</t>
  </si>
  <si>
    <t>Strasse</t>
  </si>
  <si>
    <t>PLZ</t>
  </si>
  <si>
    <t>Ort</t>
  </si>
  <si>
    <t>Schon bezahlter Beitrag für 2025</t>
  </si>
  <si>
    <t>Noch offener Betrag</t>
  </si>
  <si>
    <t>Mahnung senden?</t>
  </si>
  <si>
    <t>Frau</t>
  </si>
  <si>
    <t>Gertrud</t>
  </si>
  <si>
    <t>Andermatt</t>
  </si>
  <si>
    <t>Bahnhofstr. 20</t>
  </si>
  <si>
    <t>Zürich</t>
  </si>
  <si>
    <t>Staefa</t>
  </si>
  <si>
    <t>Andrea</t>
  </si>
  <si>
    <t>Bahnhofstr. 7</t>
  </si>
  <si>
    <t>Frauenfeld</t>
  </si>
  <si>
    <t>Heinrich</t>
  </si>
  <si>
    <t>Berger</t>
  </si>
  <si>
    <t>Gustav</t>
  </si>
  <si>
    <t>Krieg</t>
  </si>
  <si>
    <t>Baumallee 100</t>
  </si>
  <si>
    <t>Eschlikon</t>
  </si>
  <si>
    <t>Heinz</t>
  </si>
  <si>
    <t>Bless</t>
  </si>
  <si>
    <t>Annemarie</t>
  </si>
  <si>
    <t>Meier</t>
  </si>
  <si>
    <t>Baumweg 567</t>
  </si>
  <si>
    <t>Winterthur</t>
  </si>
  <si>
    <t>Bolliger</t>
  </si>
  <si>
    <t>Franziska</t>
  </si>
  <si>
    <t>Bergstr. 30</t>
  </si>
  <si>
    <t>Rosa</t>
  </si>
  <si>
    <t>Casanova</t>
  </si>
  <si>
    <t>Dürr</t>
  </si>
  <si>
    <t>Bergstrasse 10</t>
  </si>
  <si>
    <t>Elgg</t>
  </si>
  <si>
    <t>Heidi</t>
  </si>
  <si>
    <t>Wetli</t>
  </si>
  <si>
    <t>Stäfa</t>
  </si>
  <si>
    <t>Egli</t>
  </si>
  <si>
    <t>Bergweg 34</t>
  </si>
  <si>
    <t>Lucia</t>
  </si>
  <si>
    <t>Fletscher</t>
  </si>
  <si>
    <t>Blumenhof 987</t>
  </si>
  <si>
    <t>Eva</t>
  </si>
  <si>
    <t>Antonia</t>
  </si>
  <si>
    <t>Gallena</t>
  </si>
  <si>
    <t>Buchberg 4</t>
  </si>
  <si>
    <t>Furrer</t>
  </si>
  <si>
    <t>Lamprecht</t>
  </si>
  <si>
    <t>Bundesplatz 34</t>
  </si>
  <si>
    <t>Eschenweise 34</t>
  </si>
  <si>
    <t>Eggethof</t>
  </si>
  <si>
    <t>August</t>
  </si>
  <si>
    <t>Jäger</t>
  </si>
  <si>
    <t>Tannen</t>
  </si>
  <si>
    <t>Freiestr. 45</t>
  </si>
  <si>
    <t>Josef</t>
  </si>
  <si>
    <t>Mayer</t>
  </si>
  <si>
    <t>Gertenberg 34</t>
  </si>
  <si>
    <t>Karl</t>
  </si>
  <si>
    <t>Prinz</t>
  </si>
  <si>
    <t>Grassweg 50</t>
  </si>
  <si>
    <t>Reinhold</t>
  </si>
  <si>
    <t>Lindenmann</t>
  </si>
  <si>
    <t>Haagstr. 45</t>
  </si>
  <si>
    <t>Jean</t>
  </si>
  <si>
    <t>Im Hof 3</t>
  </si>
  <si>
    <t>Boris</t>
  </si>
  <si>
    <t>Im Höfli 10</t>
  </si>
  <si>
    <t>Reutlingen</t>
  </si>
  <si>
    <t>Kartenhaus 4</t>
  </si>
  <si>
    <t>Silvia</t>
  </si>
  <si>
    <t>Kettberg</t>
  </si>
  <si>
    <t>Kraftstr. 44</t>
  </si>
  <si>
    <t>Tonassi</t>
  </si>
  <si>
    <t>Maiergasse 45</t>
  </si>
  <si>
    <t>Martha</t>
  </si>
  <si>
    <t>Museumstr. 267</t>
  </si>
  <si>
    <t>Paulina</t>
  </si>
  <si>
    <t>Postplatz 4</t>
  </si>
  <si>
    <t>Rosenstr. 234</t>
  </si>
  <si>
    <t>Rychenbergstr.1</t>
  </si>
  <si>
    <t>Muster</t>
  </si>
  <si>
    <t>Sonnenhalde</t>
  </si>
  <si>
    <t>Eva-Maria</t>
  </si>
  <si>
    <t>Nepf</t>
  </si>
  <si>
    <t>Spitalstr. 4</t>
  </si>
  <si>
    <t>Stadthausstr. 4</t>
  </si>
  <si>
    <t>Rufer</t>
  </si>
  <si>
    <t>Turnenhof</t>
  </si>
  <si>
    <t>Stadel</t>
  </si>
  <si>
    <t>Christina</t>
  </si>
  <si>
    <t>Singer</t>
  </si>
  <si>
    <t>Wiesendangerstr</t>
  </si>
  <si>
    <t>Sprörri</t>
  </si>
  <si>
    <t>Zelglistr. 198</t>
  </si>
  <si>
    <t>Zentrum 4</t>
  </si>
  <si>
    <t>Zinzikerweg 10</t>
  </si>
  <si>
    <t>Zürcherstr. 34</t>
  </si>
  <si>
    <t>Kandidat</t>
  </si>
  <si>
    <t>Max.</t>
  </si>
  <si>
    <t>Erreicht</t>
  </si>
  <si>
    <t>Punkte</t>
  </si>
  <si>
    <t>Summe</t>
  </si>
  <si>
    <t>Note</t>
  </si>
  <si>
    <t>Notenberechnung</t>
  </si>
  <si>
    <t>erreichte Punkte / Maximalpunkte * 5 + 1</t>
  </si>
  <si>
    <t>Aufgabe_1</t>
  </si>
  <si>
    <t>Aufgabe_2</t>
  </si>
  <si>
    <t>Aufgabe_3</t>
  </si>
  <si>
    <t>Aufgabe_4</t>
  </si>
  <si>
    <t>Aufgabe_5</t>
  </si>
  <si>
    <t>Aufgabe_6</t>
  </si>
  <si>
    <t>Aufgabe_7</t>
  </si>
  <si>
    <t>Aufgabe_8</t>
  </si>
  <si>
    <t>Aufgabe_9</t>
  </si>
  <si>
    <t>Aufgabe_10</t>
  </si>
  <si>
    <t>Rechnungsadresse</t>
  </si>
  <si>
    <t>Einzelpreis</t>
  </si>
  <si>
    <r>
      <t xml:space="preserve">Berechnen Sie in den gelben Zellen </t>
    </r>
    <r>
      <rPr>
        <b/>
        <sz val="12"/>
        <rFont val="Calibri"/>
        <family val="2"/>
        <scheme val="minor"/>
      </rPr>
      <t xml:space="preserve">I30 bis I33 </t>
    </r>
    <r>
      <rPr>
        <sz val="12"/>
        <rFont val="Calibri"/>
        <family val="2"/>
        <scheme val="minor"/>
      </rPr>
      <t>die gesuchten Werte mit direktem Zellbezug.</t>
    </r>
  </si>
  <si>
    <r>
      <t xml:space="preserve">Berechnen Sie in der Spalte </t>
    </r>
    <r>
      <rPr>
        <b/>
        <sz val="12"/>
        <rFont val="Calibri"/>
        <family val="2"/>
        <scheme val="minor"/>
      </rPr>
      <t>BMI</t>
    </r>
    <r>
      <rPr>
        <sz val="12"/>
        <rFont val="Calibri"/>
        <family val="2"/>
        <scheme val="minor"/>
      </rPr>
      <t xml:space="preserve"> den Body-Mass-Index mit folgender Formel:   </t>
    </r>
    <r>
      <rPr>
        <b/>
        <sz val="12"/>
        <rFont val="Calibri"/>
        <family val="2"/>
        <scheme val="minor"/>
      </rPr>
      <t>=Gewicht in kg / (Grösse in m)</t>
    </r>
    <r>
      <rPr>
        <b/>
        <vertAlign val="super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 xml:space="preserve"> Darstellung mit zwei Kommastellen.  Sollten Sie diese Berechnung nicht durchführen können, kopieren Sie die "Notfallzahlen" aus der Spalte K in die Spalte J.</t>
    </r>
  </si>
  <si>
    <r>
      <t xml:space="preserve">Berechnen Sie in den </t>
    </r>
    <r>
      <rPr>
        <b/>
        <sz val="12"/>
        <rFont val="Calibri"/>
        <family val="2"/>
        <scheme val="minor"/>
      </rPr>
      <t>blauen</t>
    </r>
    <r>
      <rPr>
        <sz val="12"/>
        <rFont val="Calibri"/>
        <family val="2"/>
        <scheme val="minor"/>
      </rPr>
      <t xml:space="preserve"> Zellen </t>
    </r>
    <r>
      <rPr>
        <b/>
        <sz val="12"/>
        <rFont val="Calibri"/>
        <family val="2"/>
        <scheme val="minor"/>
      </rPr>
      <t>H14 bis H16</t>
    </r>
    <r>
      <rPr>
        <sz val="12"/>
        <rFont val="Calibri"/>
        <family val="2"/>
        <scheme val="minor"/>
      </rPr>
      <t xml:space="preserve"> die pro Leiter geleisteten Stunden mit der passenden Funktion. </t>
    </r>
    <r>
      <rPr>
        <i/>
        <sz val="12"/>
        <rFont val="Calibri"/>
        <family val="2"/>
        <scheme val="minor"/>
      </rPr>
      <t>Sollten Sie diese Aufgabe nicht lösen können kopieren Sie die "Notfallzahlen" in die blauen Zellen.</t>
    </r>
  </si>
  <si>
    <r>
      <t xml:space="preserve">Berechnen Sie in der </t>
    </r>
    <r>
      <rPr>
        <b/>
        <sz val="12"/>
        <rFont val="Calibri"/>
        <family val="2"/>
        <scheme val="minor"/>
      </rPr>
      <t xml:space="preserve">grünen </t>
    </r>
    <r>
      <rPr>
        <sz val="12"/>
        <rFont val="Calibri"/>
        <family val="2"/>
        <scheme val="minor"/>
      </rPr>
      <t>Zelle</t>
    </r>
    <r>
      <rPr>
        <b/>
        <sz val="12"/>
        <rFont val="Calibri"/>
        <family val="2"/>
        <scheme val="minor"/>
      </rPr>
      <t xml:space="preserve"> E24 </t>
    </r>
    <r>
      <rPr>
        <sz val="12"/>
        <rFont val="Calibri"/>
        <family val="2"/>
        <scheme val="minor"/>
      </rPr>
      <t>das Total der geleisten Stunden, sodass die korrekte Totalzeit im Uhrzeitformat angezeigt wird.</t>
    </r>
  </si>
  <si>
    <r>
      <t xml:space="preserve">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C12</t>
    </r>
    <r>
      <rPr>
        <sz val="12"/>
        <rFont val="Calibri"/>
        <family val="2"/>
        <scheme val="minor"/>
      </rPr>
      <t xml:space="preserve"> setzen Sie nach dem Wort </t>
    </r>
    <r>
      <rPr>
        <b/>
        <sz val="12"/>
        <rFont val="Calibri"/>
        <family val="2"/>
        <scheme val="minor"/>
      </rPr>
      <t>Preis</t>
    </r>
    <r>
      <rPr>
        <sz val="12"/>
        <rFont val="Calibri"/>
        <family val="2"/>
        <scheme val="minor"/>
      </rPr>
      <t xml:space="preserve"> einen manuellen Zeilenumbruch ein.</t>
    </r>
  </si>
  <si>
    <r>
      <t xml:space="preserve">Berechnen Sie in der </t>
    </r>
    <r>
      <rPr>
        <b/>
        <sz val="12"/>
        <rFont val="Calibri"/>
        <family val="2"/>
        <scheme val="minor"/>
      </rPr>
      <t>grünen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 xml:space="preserve">D11 </t>
    </r>
    <r>
      <rPr>
        <sz val="12"/>
        <rFont val="Calibri"/>
        <family val="2"/>
        <scheme val="minor"/>
      </rPr>
      <t>den Gesamtgewinn (direkt aus Spalte K), gerundet auf 5 Rappen.</t>
    </r>
  </si>
  <si>
    <r>
      <t xml:space="preserve">Berechnen Sie in der </t>
    </r>
    <r>
      <rPr>
        <b/>
        <sz val="12"/>
        <rFont val="Calibri"/>
        <family val="2"/>
        <scheme val="minor"/>
      </rPr>
      <t>orangen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D12</t>
    </r>
    <r>
      <rPr>
        <sz val="12"/>
        <rFont val="Calibri"/>
        <family val="2"/>
        <scheme val="minor"/>
      </rPr>
      <t xml:space="preserve"> den durchschnittlichen Preis pro Monitor (Einkauf).</t>
    </r>
  </si>
  <si>
    <r>
      <t xml:space="preserve">Berechnen Sie 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F13</t>
    </r>
    <r>
      <rPr>
        <sz val="12"/>
        <rFont val="Calibri"/>
        <family val="2"/>
        <scheme val="minor"/>
      </rPr>
      <t xml:space="preserve"> die Anzahl der Dienstjahre, Stichtag heute (mit der Funktion Heute).</t>
    </r>
  </si>
  <si>
    <r>
      <t xml:space="preserve">Berechnen Sie den Nettolohn in der </t>
    </r>
    <r>
      <rPr>
        <b/>
        <sz val="12"/>
        <rFont val="Calibri"/>
        <family val="2"/>
        <scheme val="minor"/>
      </rPr>
      <t>grünen</t>
    </r>
    <r>
      <rPr>
        <sz val="12"/>
        <rFont val="Calibri"/>
        <family val="2"/>
        <scheme val="minor"/>
      </rPr>
      <t xml:space="preserve"> Zelle </t>
    </r>
    <r>
      <rPr>
        <b/>
        <sz val="12"/>
        <rFont val="Calibri"/>
        <family val="2"/>
        <scheme val="minor"/>
      </rPr>
      <t>F25</t>
    </r>
    <r>
      <rPr>
        <sz val="12"/>
        <rFont val="Calibri"/>
        <family val="2"/>
        <scheme val="minor"/>
      </rPr>
      <t>.</t>
    </r>
  </si>
  <si>
    <r>
      <t xml:space="preserve">Wieviele Öle haben als Ursprungsland Italien notiert? Berechnen Sie diesen Wert direkt rechts in der </t>
    </r>
    <r>
      <rPr>
        <b/>
        <sz val="12"/>
        <rFont val="Calibri"/>
        <family val="2"/>
        <scheme val="minor"/>
      </rPr>
      <t>blauen</t>
    </r>
    <r>
      <rPr>
        <sz val="12"/>
        <rFont val="Calibri"/>
        <family val="2"/>
        <scheme val="minor"/>
      </rPr>
      <t xml:space="preserve"> Zelle.</t>
    </r>
  </si>
  <si>
    <r>
      <t xml:space="preserve">Bei wie vielen Produkten fehlt die Angabe in der Spalte Zusatz? Berechnen Sie diesen Wert direkt rechts in der </t>
    </r>
    <r>
      <rPr>
        <b/>
        <sz val="12"/>
        <rFont val="Calibri"/>
        <family val="2"/>
        <scheme val="minor"/>
      </rPr>
      <t>roten</t>
    </r>
    <r>
      <rPr>
        <sz val="12"/>
        <rFont val="Calibri"/>
        <family val="2"/>
        <scheme val="minor"/>
      </rPr>
      <t xml:space="preserve"> Zelle.</t>
    </r>
  </si>
  <si>
    <r>
      <t xml:space="preserve">Wie viele Flaschen der Grösse 50 cl sind im Lager vorhanden? Berechnen Sie diesen Wert direkt rechts 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Zelle.</t>
    </r>
  </si>
  <si>
    <r>
      <t xml:space="preserve">Berechnen Sie direkt in der </t>
    </r>
    <r>
      <rPr>
        <b/>
        <sz val="12"/>
        <rFont val="Calibri"/>
        <family val="2"/>
        <scheme val="minor"/>
      </rPr>
      <t>gelben</t>
    </r>
    <r>
      <rPr>
        <sz val="12"/>
        <rFont val="Calibri"/>
        <family val="2"/>
        <scheme val="minor"/>
      </rPr>
      <t xml:space="preserve"> Zelle den Unterschied der Anzahl Einwohner zwischen dem grössten und dem kleinsten Einwohnerwert im Jahr 2010.</t>
    </r>
  </si>
  <si>
    <r>
      <t xml:space="preserve">Wie viele Einwohner hatten die </t>
    </r>
    <r>
      <rPr>
        <b/>
        <sz val="12"/>
        <rFont val="Calibri"/>
        <family val="2"/>
        <scheme val="minor"/>
      </rPr>
      <t>Gemeinden (Spalte D - Status)</t>
    </r>
    <r>
      <rPr>
        <sz val="12"/>
        <rFont val="Calibri"/>
        <family val="2"/>
        <scheme val="minor"/>
      </rPr>
      <t xml:space="preserve"> im Jahr </t>
    </r>
    <r>
      <rPr>
        <b/>
        <sz val="12"/>
        <rFont val="Calibri"/>
        <family val="2"/>
        <scheme val="minor"/>
      </rPr>
      <t>1990</t>
    </r>
    <r>
      <rPr>
        <sz val="12"/>
        <rFont val="Calibri"/>
        <family val="2"/>
        <scheme val="minor"/>
      </rPr>
      <t xml:space="preserve"> im Durchschnitt? Berechnen Sie den Wert mit der passenden Funktion in der </t>
    </r>
    <r>
      <rPr>
        <b/>
        <sz val="12"/>
        <rFont val="Calibri"/>
        <family val="2"/>
        <scheme val="minor"/>
      </rPr>
      <t>grünen</t>
    </r>
    <r>
      <rPr>
        <sz val="12"/>
        <rFont val="Calibri"/>
        <family val="2"/>
        <scheme val="minor"/>
      </rPr>
      <t xml:space="preserve"> Zelle.</t>
    </r>
  </si>
  <si>
    <r>
      <t xml:space="preserve">Wie gross ist der Unterschied aller Einwohner im Jahr </t>
    </r>
    <r>
      <rPr>
        <b/>
        <sz val="12"/>
        <rFont val="Calibri"/>
        <family val="2"/>
        <scheme val="minor"/>
      </rPr>
      <t>2018</t>
    </r>
    <r>
      <rPr>
        <sz val="12"/>
        <rFont val="Calibri"/>
        <family val="2"/>
        <scheme val="minor"/>
      </rPr>
      <t xml:space="preserve"> im Vergleich zum Jahr </t>
    </r>
    <r>
      <rPr>
        <b/>
        <sz val="12"/>
        <rFont val="Calibri"/>
        <family val="2"/>
        <scheme val="minor"/>
      </rPr>
      <t>2010</t>
    </r>
    <r>
      <rPr>
        <sz val="12"/>
        <rFont val="Calibri"/>
        <family val="2"/>
        <scheme val="minor"/>
      </rPr>
      <t xml:space="preserve">? Berechnen Sie diesen Wert in der </t>
    </r>
    <r>
      <rPr>
        <b/>
        <sz val="12"/>
        <rFont val="Calibri"/>
        <family val="2"/>
        <scheme val="minor"/>
      </rPr>
      <t>blauen</t>
    </r>
    <r>
      <rPr>
        <sz val="12"/>
        <rFont val="Calibri"/>
        <family val="2"/>
        <scheme val="minor"/>
      </rPr>
      <t xml:space="preserve"> Zelle.</t>
    </r>
  </si>
  <si>
    <t>0 "Jahre"</t>
  </si>
  <si>
    <t>Standard "Jahre"</t>
  </si>
  <si>
    <t>oder</t>
  </si>
  <si>
    <t>[hh]:mm</t>
  </si>
  <si>
    <t>durchschnittlicher Preis
pro Monitor (Einkauf)</t>
  </si>
  <si>
    <t>Lagerwert</t>
  </si>
  <si>
    <t>Einfügeoption 'Transponieren'</t>
  </si>
  <si>
    <t>Variante für Excel-Gurus: Funktion MTRANS()</t>
  </si>
  <si>
    <t>Alt + Enter</t>
  </si>
  <si>
    <t>oder =ZÄHLENWENN(F12:F84;"")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</si>
</sst>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_-* #,##0.00\ _€_-;\-* #,##0.00\ _€_-;_-* &quot;-&quot;??\ _€_-;_-@_-"/>
    <numFmt numFmtId="165" formatCode="&quot;CHF&quot;\ #,##0.00"/>
    <numFmt numFmtId="166" formatCode="_ [$CHF]\ * #,##0.00_ ;_ [$CHF]\ * \-#,##0.00_ ;_ [$CHF]\ * &quot;-&quot;??_ ;_ @_ "/>
    <numFmt numFmtId="167" formatCode="_ ddd\ * d/\ mmmm\ yyyy_ "/>
    <numFmt numFmtId="168" formatCode="[$-F800]dddd\,\ mmmm\ dd\,\ yyyy"/>
    <numFmt numFmtId="169" formatCode="_ &quot;Fr.&quot;\ * #,##0.00_ ;_ &quot;Fr.&quot;\ * \-#,##0.00_ ;_ &quot;Fr.&quot;\ * &quot;-&quot;??_ ;_ @_ "/>
    <numFmt numFmtId="170" formatCode="0.0"/>
    <numFmt numFmtId="171" formatCode="General\ &quot;Jahre&quot;"/>
    <numFmt numFmtId="172" formatCode="[hh]:mm"/>
    <numFmt numFmtId="173" formatCode="_ * #,##0_ ;_ * \-#,##0_ ;_ * &quot;-&quot;??_ ;_ @_ 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26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4"/>
      <name val="Calibri"/>
      <family val="2"/>
      <scheme val="minor"/>
    </font>
    <font>
      <sz val="8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9"/>
      <color indexed="81"/>
      <name val="Segoe UI"/>
      <family val="2"/>
    </font>
    <font>
      <sz val="1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name val="Helv"/>
    </font>
    <font>
      <sz val="12"/>
      <name val="Tahoma"/>
      <family val="2"/>
    </font>
    <font>
      <sz val="22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BCE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theme="4" tint="-0.24994659260841701"/>
      </bottom>
      <diagonal/>
    </border>
    <border>
      <left/>
      <right/>
      <top style="hair">
        <color auto="1"/>
      </top>
      <bottom style="thin">
        <color theme="4" tint="-0.24994659260841701"/>
      </bottom>
      <diagonal/>
    </border>
    <border>
      <left/>
      <right style="hair">
        <color auto="1"/>
      </right>
      <top style="hair">
        <color auto="1"/>
      </top>
      <bottom style="thin">
        <color theme="4" tint="-0.2499465926084170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theme="4" tint="-0.2499465926084170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thin">
        <color theme="4" tint="-0.24994659260841701"/>
      </bottom>
      <diagonal/>
    </border>
    <border>
      <left/>
      <right style="medium">
        <color indexed="64"/>
      </right>
      <top style="thin">
        <color theme="4" tint="-0.2499465926084170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36" fillId="0" borderId="0"/>
    <xf numFmtId="0" fontId="37" fillId="0" borderId="0"/>
  </cellStyleXfs>
  <cellXfs count="333">
    <xf numFmtId="0" fontId="0" fillId="0" borderId="0" xfId="0"/>
    <xf numFmtId="0" fontId="5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7" fillId="5" borderId="1" xfId="0" applyFont="1" applyFill="1" applyBorder="1" applyAlignment="1">
      <alignment vertical="center"/>
    </xf>
    <xf numFmtId="0" fontId="9" fillId="5" borderId="2" xfId="3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vertical="center"/>
    </xf>
    <xf numFmtId="0" fontId="10" fillId="5" borderId="3" xfId="0" applyFont="1" applyFill="1" applyBorder="1" applyAlignment="1">
      <alignment vertical="center"/>
    </xf>
    <xf numFmtId="0" fontId="9" fillId="6" borderId="2" xfId="3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vertical="center"/>
    </xf>
    <xf numFmtId="0" fontId="10" fillId="6" borderId="3" xfId="0" applyFont="1" applyFill="1" applyBorder="1" applyAlignment="1">
      <alignment vertical="center"/>
    </xf>
    <xf numFmtId="0" fontId="9" fillId="7" borderId="2" xfId="3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/>
    </xf>
    <xf numFmtId="0" fontId="10" fillId="7" borderId="3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2" fillId="7" borderId="2" xfId="3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3" fillId="0" borderId="0" xfId="3" applyFont="1" applyAlignment="1">
      <alignment vertical="center"/>
    </xf>
    <xf numFmtId="0" fontId="13" fillId="0" borderId="0" xfId="3" applyFont="1" applyAlignment="1">
      <alignment horizontal="center" vertical="center"/>
    </xf>
    <xf numFmtId="0" fontId="13" fillId="0" borderId="0" xfId="3" applyFont="1"/>
    <xf numFmtId="0" fontId="1" fillId="0" borderId="0" xfId="0" applyFont="1"/>
    <xf numFmtId="0" fontId="14" fillId="8" borderId="4" xfId="3" applyFont="1" applyFill="1" applyBorder="1" applyAlignment="1">
      <alignment vertical="top"/>
    </xf>
    <xf numFmtId="0" fontId="14" fillId="8" borderId="5" xfId="3" applyFont="1" applyFill="1" applyBorder="1" applyAlignment="1">
      <alignment vertical="top"/>
    </xf>
    <xf numFmtId="0" fontId="4" fillId="8" borderId="5" xfId="3" applyFont="1" applyFill="1" applyBorder="1"/>
    <xf numFmtId="0" fontId="14" fillId="8" borderId="6" xfId="3" applyFont="1" applyFill="1" applyBorder="1" applyAlignment="1">
      <alignment vertical="top"/>
    </xf>
    <xf numFmtId="0" fontId="15" fillId="0" borderId="7" xfId="3" applyFont="1" applyBorder="1" applyAlignment="1" applyProtection="1">
      <alignment vertical="center"/>
      <protection locked="0"/>
    </xf>
    <xf numFmtId="0" fontId="13" fillId="0" borderId="0" xfId="3" applyFont="1" applyAlignment="1" applyProtection="1">
      <alignment vertical="top"/>
      <protection locked="0"/>
    </xf>
    <xf numFmtId="0" fontId="13" fillId="0" borderId="0" xfId="3" applyFont="1" applyAlignment="1" applyProtection="1">
      <alignment vertical="center"/>
      <protection locked="0"/>
    </xf>
    <xf numFmtId="0" fontId="16" fillId="0" borderId="0" xfId="3" applyFont="1"/>
    <xf numFmtId="0" fontId="16" fillId="0" borderId="8" xfId="3" applyFont="1" applyBorder="1"/>
    <xf numFmtId="0" fontId="2" fillId="8" borderId="0" xfId="3" applyFont="1" applyFill="1" applyAlignment="1">
      <alignment horizontal="center" vertical="center"/>
    </xf>
    <xf numFmtId="14" fontId="13" fillId="2" borderId="0" xfId="3" applyNumberFormat="1" applyFont="1" applyFill="1" applyAlignment="1" applyProtection="1">
      <alignment vertical="center"/>
      <protection locked="0"/>
    </xf>
    <xf numFmtId="14" fontId="15" fillId="0" borderId="8" xfId="3" applyNumberFormat="1" applyFont="1" applyBorder="1" applyAlignment="1">
      <alignment horizontal="center" vertical="center"/>
    </xf>
    <xf numFmtId="0" fontId="13" fillId="0" borderId="7" xfId="3" applyFont="1" applyBorder="1" applyAlignment="1" applyProtection="1">
      <alignment vertical="center"/>
      <protection locked="0"/>
    </xf>
    <xf numFmtId="0" fontId="13" fillId="0" borderId="8" xfId="3" applyFont="1" applyBorder="1" applyAlignment="1">
      <alignment vertical="center"/>
    </xf>
    <xf numFmtId="0" fontId="13" fillId="0" borderId="8" xfId="3" applyFont="1" applyBorder="1"/>
    <xf numFmtId="0" fontId="16" fillId="0" borderId="7" xfId="3" applyFont="1" applyBorder="1" applyAlignment="1" applyProtection="1">
      <alignment vertical="center"/>
      <protection locked="0"/>
    </xf>
    <xf numFmtId="0" fontId="16" fillId="0" borderId="0" xfId="3" applyFont="1" applyAlignment="1" applyProtection="1">
      <alignment vertical="center"/>
      <protection locked="0"/>
    </xf>
    <xf numFmtId="0" fontId="15" fillId="0" borderId="8" xfId="3" applyFont="1" applyBorder="1" applyAlignment="1">
      <alignment horizontal="center" vertical="center"/>
    </xf>
    <xf numFmtId="0" fontId="16" fillId="0" borderId="0" xfId="3" applyFont="1" applyAlignment="1">
      <alignment vertical="center"/>
    </xf>
    <xf numFmtId="0" fontId="16" fillId="0" borderId="8" xfId="3" applyFont="1" applyBorder="1" applyAlignment="1">
      <alignment vertical="center"/>
    </xf>
    <xf numFmtId="0" fontId="2" fillId="8" borderId="7" xfId="3" applyFont="1" applyFill="1" applyBorder="1" applyAlignment="1" applyProtection="1">
      <alignment vertical="center"/>
      <protection locked="0"/>
    </xf>
    <xf numFmtId="0" fontId="2" fillId="8" borderId="0" xfId="3" applyFont="1" applyFill="1" applyAlignment="1" applyProtection="1">
      <alignment vertical="center"/>
      <protection locked="0"/>
    </xf>
    <xf numFmtId="0" fontId="2" fillId="0" borderId="0" xfId="3" applyFont="1" applyAlignment="1" applyProtection="1">
      <alignment vertical="center"/>
      <protection locked="0"/>
    </xf>
    <xf numFmtId="14" fontId="16" fillId="0" borderId="7" xfId="3" applyNumberFormat="1" applyFont="1" applyBorder="1" applyAlignment="1" applyProtection="1">
      <alignment horizontal="left" vertical="center"/>
      <protection locked="0"/>
    </xf>
    <xf numFmtId="14" fontId="16" fillId="0" borderId="0" xfId="3" applyNumberFormat="1" applyFont="1" applyAlignment="1" applyProtection="1">
      <alignment horizontal="left" vertical="center"/>
      <protection locked="0"/>
    </xf>
    <xf numFmtId="0" fontId="2" fillId="8" borderId="0" xfId="3" applyFont="1" applyFill="1" applyAlignment="1">
      <alignment vertical="center"/>
    </xf>
    <xf numFmtId="0" fontId="16" fillId="9" borderId="9" xfId="3" applyFont="1" applyFill="1" applyBorder="1" applyAlignment="1" applyProtection="1">
      <alignment vertical="center"/>
      <protection locked="0"/>
    </xf>
    <xf numFmtId="0" fontId="16" fillId="9" borderId="10" xfId="3" applyFont="1" applyFill="1" applyBorder="1" applyAlignment="1" applyProtection="1">
      <alignment vertical="center"/>
      <protection locked="0"/>
    </xf>
    <xf numFmtId="0" fontId="16" fillId="9" borderId="11" xfId="3" applyFont="1" applyFill="1" applyBorder="1" applyAlignment="1" applyProtection="1">
      <alignment vertical="center"/>
      <protection locked="0"/>
    </xf>
    <xf numFmtId="0" fontId="16" fillId="2" borderId="12" xfId="3" applyFont="1" applyFill="1" applyBorder="1" applyAlignment="1" applyProtection="1">
      <alignment horizontal="center" vertical="center"/>
      <protection locked="0"/>
    </xf>
    <xf numFmtId="44" fontId="16" fillId="0" borderId="12" xfId="3" applyNumberFormat="1" applyFont="1" applyBorder="1" applyAlignment="1" applyProtection="1">
      <alignment vertical="center"/>
      <protection locked="0"/>
    </xf>
    <xf numFmtId="44" fontId="16" fillId="2" borderId="13" xfId="3" applyNumberFormat="1" applyFont="1" applyFill="1" applyBorder="1" applyAlignment="1">
      <alignment vertical="center"/>
    </xf>
    <xf numFmtId="0" fontId="16" fillId="0" borderId="14" xfId="3" applyFont="1" applyBorder="1" applyAlignment="1" applyProtection="1">
      <alignment vertical="center"/>
      <protection locked="0"/>
    </xf>
    <xf numFmtId="0" fontId="16" fillId="0" borderId="15" xfId="3" applyFont="1" applyBorder="1" applyAlignment="1" applyProtection="1">
      <alignment vertical="center"/>
      <protection locked="0"/>
    </xf>
    <xf numFmtId="0" fontId="16" fillId="0" borderId="16" xfId="3" applyFont="1" applyBorder="1" applyAlignment="1" applyProtection="1">
      <alignment vertical="center"/>
      <protection locked="0"/>
    </xf>
    <xf numFmtId="0" fontId="16" fillId="0" borderId="17" xfId="3" applyFont="1" applyBorder="1" applyAlignment="1" applyProtection="1">
      <alignment horizontal="center" vertical="center"/>
      <protection locked="0"/>
    </xf>
    <xf numFmtId="164" fontId="16" fillId="0" borderId="17" xfId="3" applyNumberFormat="1" applyFont="1" applyBorder="1" applyAlignment="1" applyProtection="1">
      <alignment vertical="center"/>
      <protection locked="0"/>
    </xf>
    <xf numFmtId="44" fontId="16" fillId="0" borderId="18" xfId="3" applyNumberFormat="1" applyFont="1" applyBorder="1" applyAlignment="1">
      <alignment vertical="center"/>
    </xf>
    <xf numFmtId="44" fontId="16" fillId="0" borderId="17" xfId="3" applyNumberFormat="1" applyFont="1" applyBorder="1" applyAlignment="1" applyProtection="1">
      <alignment vertical="center"/>
      <protection locked="0"/>
    </xf>
    <xf numFmtId="44" fontId="16" fillId="2" borderId="18" xfId="3" applyNumberFormat="1" applyFont="1" applyFill="1" applyBorder="1" applyAlignment="1">
      <alignment vertical="center"/>
    </xf>
    <xf numFmtId="0" fontId="16" fillId="0" borderId="19" xfId="3" applyFont="1" applyBorder="1" applyAlignment="1" applyProtection="1">
      <alignment vertical="center"/>
      <protection locked="0"/>
    </xf>
    <xf numFmtId="0" fontId="16" fillId="0" borderId="20" xfId="3" applyFont="1" applyBorder="1" applyAlignment="1" applyProtection="1">
      <alignment vertical="center"/>
      <protection locked="0"/>
    </xf>
    <xf numFmtId="0" fontId="16" fillId="0" borderId="21" xfId="3" applyFont="1" applyBorder="1" applyAlignment="1" applyProtection="1">
      <alignment vertical="center"/>
      <protection locked="0"/>
    </xf>
    <xf numFmtId="0" fontId="16" fillId="0" borderId="22" xfId="3" applyFont="1" applyBorder="1" applyAlignment="1" applyProtection="1">
      <alignment horizontal="center" vertical="center"/>
      <protection locked="0"/>
    </xf>
    <xf numFmtId="164" fontId="16" fillId="0" borderId="22" xfId="3" applyNumberFormat="1" applyFont="1" applyBorder="1" applyAlignment="1" applyProtection="1">
      <alignment vertical="center"/>
      <protection locked="0"/>
    </xf>
    <xf numFmtId="44" fontId="16" fillId="0" borderId="23" xfId="3" applyNumberFormat="1" applyFont="1" applyBorder="1" applyAlignment="1">
      <alignment vertical="center"/>
    </xf>
    <xf numFmtId="0" fontId="16" fillId="0" borderId="7" xfId="3" applyFont="1" applyBorder="1" applyAlignment="1">
      <alignment vertical="center"/>
    </xf>
    <xf numFmtId="0" fontId="16" fillId="0" borderId="0" xfId="3" applyFont="1" applyAlignment="1">
      <alignment horizontal="right" vertical="center"/>
    </xf>
    <xf numFmtId="44" fontId="16" fillId="10" borderId="24" xfId="3" applyNumberFormat="1" applyFont="1" applyFill="1" applyBorder="1" applyAlignment="1">
      <alignment vertical="center"/>
    </xf>
    <xf numFmtId="0" fontId="16" fillId="0" borderId="7" xfId="3" applyFont="1" applyBorder="1" applyAlignment="1">
      <alignment horizontal="left" vertical="center" indent="1"/>
    </xf>
    <xf numFmtId="9" fontId="16" fillId="0" borderId="0" xfId="3" applyNumberFormat="1" applyFont="1" applyAlignment="1">
      <alignment vertical="center"/>
    </xf>
    <xf numFmtId="9" fontId="16" fillId="0" borderId="0" xfId="3" applyNumberFormat="1" applyFont="1" applyAlignment="1">
      <alignment horizontal="right" vertical="center"/>
    </xf>
    <xf numFmtId="44" fontId="16" fillId="10" borderId="8" xfId="3" applyNumberFormat="1" applyFont="1" applyFill="1" applyBorder="1" applyAlignment="1">
      <alignment vertical="top"/>
    </xf>
    <xf numFmtId="9" fontId="16" fillId="0" borderId="0" xfId="3" applyNumberFormat="1" applyFont="1" applyAlignment="1">
      <alignment horizontal="right" vertical="center" indent="1"/>
    </xf>
    <xf numFmtId="10" fontId="16" fillId="0" borderId="0" xfId="3" applyNumberFormat="1" applyFont="1" applyAlignment="1">
      <alignment horizontal="right" vertical="center"/>
    </xf>
    <xf numFmtId="0" fontId="18" fillId="0" borderId="26" xfId="3" applyFont="1" applyBorder="1" applyAlignment="1">
      <alignment vertical="center"/>
    </xf>
    <xf numFmtId="0" fontId="18" fillId="0" borderId="26" xfId="3" applyFont="1" applyBorder="1" applyAlignment="1">
      <alignment horizontal="right" vertical="center"/>
    </xf>
    <xf numFmtId="44" fontId="15" fillId="10" borderId="27" xfId="3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0" fontId="23" fillId="0" borderId="0" xfId="3" applyFont="1" applyAlignment="1">
      <alignment vertical="center"/>
    </xf>
    <xf numFmtId="0" fontId="21" fillId="0" borderId="0" xfId="3" applyFont="1"/>
    <xf numFmtId="0" fontId="21" fillId="0" borderId="0" xfId="3" applyFont="1" applyAlignment="1">
      <alignment vertical="center"/>
    </xf>
    <xf numFmtId="0" fontId="24" fillId="0" borderId="28" xfId="3" applyFont="1" applyBorder="1" applyAlignment="1">
      <alignment vertical="center"/>
    </xf>
    <xf numFmtId="0" fontId="24" fillId="0" borderId="29" xfId="3" applyFont="1" applyBorder="1" applyAlignment="1">
      <alignment vertical="center"/>
    </xf>
    <xf numFmtId="0" fontId="24" fillId="0" borderId="29" xfId="3" applyFont="1" applyBorder="1" applyAlignment="1">
      <alignment horizontal="center" vertical="center"/>
    </xf>
    <xf numFmtId="0" fontId="24" fillId="12" borderId="29" xfId="3" applyFont="1" applyFill="1" applyBorder="1" applyAlignment="1">
      <alignment horizontal="center" vertical="center"/>
    </xf>
    <xf numFmtId="0" fontId="24" fillId="3" borderId="30" xfId="3" applyFont="1" applyFill="1" applyBorder="1" applyAlignment="1">
      <alignment horizontal="right" vertical="center"/>
    </xf>
    <xf numFmtId="0" fontId="24" fillId="0" borderId="0" xfId="3" applyFont="1" applyAlignment="1">
      <alignment horizontal="right" vertical="center"/>
    </xf>
    <xf numFmtId="0" fontId="13" fillId="0" borderId="0" xfId="3" applyFont="1" applyAlignment="1">
      <alignment horizontal="left" vertical="center"/>
    </xf>
    <xf numFmtId="0" fontId="5" fillId="0" borderId="31" xfId="3" applyFont="1" applyBorder="1" applyAlignment="1">
      <alignment horizontal="left" vertical="center"/>
    </xf>
    <xf numFmtId="0" fontId="21" fillId="0" borderId="31" xfId="3" applyFont="1" applyBorder="1" applyAlignment="1">
      <alignment horizontal="center" vertical="center"/>
    </xf>
    <xf numFmtId="0" fontId="21" fillId="0" borderId="32" xfId="3" applyFont="1" applyBorder="1" applyAlignment="1">
      <alignment horizontal="center" vertical="center"/>
    </xf>
    <xf numFmtId="0" fontId="1" fillId="3" borderId="33" xfId="0" applyFont="1" applyFill="1" applyBorder="1" applyAlignment="1">
      <alignment horizontal="right" vertical="center"/>
    </xf>
    <xf numFmtId="2" fontId="2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5" fillId="0" borderId="32" xfId="3" applyFont="1" applyBorder="1" applyAlignment="1">
      <alignment horizontal="left" vertical="center"/>
    </xf>
    <xf numFmtId="0" fontId="1" fillId="3" borderId="32" xfId="0" applyFont="1" applyFill="1" applyBorder="1" applyAlignment="1">
      <alignment horizontal="right" vertical="center"/>
    </xf>
    <xf numFmtId="0" fontId="5" fillId="0" borderId="32" xfId="3" applyFont="1" applyBorder="1" applyAlignment="1">
      <alignment horizontal="left" vertical="center" wrapText="1"/>
    </xf>
    <xf numFmtId="0" fontId="11" fillId="0" borderId="34" xfId="0" applyFont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25" fillId="0" borderId="0" xfId="0" applyFont="1"/>
    <xf numFmtId="0" fontId="3" fillId="0" borderId="35" xfId="0" applyFont="1" applyBorder="1"/>
    <xf numFmtId="0" fontId="3" fillId="0" borderId="36" xfId="0" applyFont="1" applyBorder="1"/>
    <xf numFmtId="0" fontId="3" fillId="0" borderId="37" xfId="0" applyFont="1" applyBorder="1"/>
    <xf numFmtId="0" fontId="3" fillId="0" borderId="35" xfId="0" applyFont="1" applyBorder="1" applyAlignment="1">
      <alignment vertical="center"/>
    </xf>
    <xf numFmtId="0" fontId="3" fillId="0" borderId="36" xfId="0" applyFont="1" applyBorder="1" applyAlignment="1">
      <alignment vertical="center"/>
    </xf>
    <xf numFmtId="0" fontId="3" fillId="0" borderId="37" xfId="0" applyFont="1" applyBorder="1" applyAlignment="1">
      <alignment vertical="center"/>
    </xf>
    <xf numFmtId="0" fontId="1" fillId="0" borderId="38" xfId="0" applyFont="1" applyBorder="1" applyAlignment="1">
      <alignment vertical="center"/>
    </xf>
    <xf numFmtId="44" fontId="1" fillId="0" borderId="32" xfId="0" applyNumberFormat="1" applyFont="1" applyBorder="1" applyAlignment="1">
      <alignment vertical="center"/>
    </xf>
    <xf numFmtId="9" fontId="1" fillId="0" borderId="32" xfId="2" applyFont="1" applyFill="1" applyBorder="1" applyAlignment="1">
      <alignment vertical="center"/>
    </xf>
    <xf numFmtId="44" fontId="1" fillId="4" borderId="39" xfId="0" applyNumberFormat="1" applyFont="1" applyFill="1" applyBorder="1" applyAlignment="1">
      <alignment vertical="center"/>
    </xf>
    <xf numFmtId="14" fontId="1" fillId="0" borderId="38" xfId="0" applyNumberFormat="1" applyFont="1" applyBorder="1" applyAlignment="1">
      <alignment horizontal="left" vertical="center"/>
    </xf>
    <xf numFmtId="165" fontId="1" fillId="0" borderId="32" xfId="1" applyNumberFormat="1" applyFont="1" applyBorder="1" applyAlignment="1">
      <alignment horizontal="right" vertical="center"/>
    </xf>
    <xf numFmtId="165" fontId="1" fillId="0" borderId="39" xfId="1" applyNumberFormat="1" applyFont="1" applyBorder="1" applyAlignment="1">
      <alignment horizontal="right" vertical="center"/>
    </xf>
    <xf numFmtId="165" fontId="1" fillId="13" borderId="39" xfId="1" applyNumberFormat="1" applyFont="1" applyFill="1" applyBorder="1" applyAlignment="1">
      <alignment horizontal="right" vertical="center"/>
    </xf>
    <xf numFmtId="14" fontId="1" fillId="0" borderId="40" xfId="0" applyNumberFormat="1" applyFont="1" applyBorder="1" applyAlignment="1">
      <alignment horizontal="left" vertical="center"/>
    </xf>
    <xf numFmtId="165" fontId="1" fillId="0" borderId="41" xfId="1" applyNumberFormat="1" applyFont="1" applyBorder="1" applyAlignment="1">
      <alignment horizontal="right" vertical="center"/>
    </xf>
    <xf numFmtId="165" fontId="1" fillId="13" borderId="42" xfId="1" applyNumberFormat="1" applyFont="1" applyFill="1" applyBorder="1" applyAlignment="1">
      <alignment horizontal="right" vertical="center"/>
    </xf>
    <xf numFmtId="0" fontId="1" fillId="0" borderId="40" xfId="0" applyFont="1" applyBorder="1" applyAlignment="1">
      <alignment vertical="center"/>
    </xf>
    <xf numFmtId="44" fontId="1" fillId="0" borderId="41" xfId="0" applyNumberFormat="1" applyFont="1" applyBorder="1" applyAlignment="1">
      <alignment vertical="center"/>
    </xf>
    <xf numFmtId="9" fontId="1" fillId="0" borderId="41" xfId="2" applyFont="1" applyFill="1" applyBorder="1" applyAlignment="1">
      <alignment vertical="center"/>
    </xf>
    <xf numFmtId="44" fontId="1" fillId="4" borderId="42" xfId="0" applyNumberFormat="1" applyFont="1" applyFill="1" applyBorder="1" applyAlignment="1">
      <alignment vertical="center"/>
    </xf>
    <xf numFmtId="14" fontId="1" fillId="0" borderId="0" xfId="0" applyNumberFormat="1" applyFont="1"/>
    <xf numFmtId="0" fontId="2" fillId="14" borderId="2" xfId="0" applyFont="1" applyFill="1" applyBorder="1" applyAlignment="1">
      <alignment horizontal="center" vertical="center"/>
    </xf>
    <xf numFmtId="44" fontId="2" fillId="14" borderId="2" xfId="0" applyNumberFormat="1" applyFont="1" applyFill="1" applyBorder="1" applyAlignment="1">
      <alignment horizontal="center" vertical="center"/>
    </xf>
    <xf numFmtId="44" fontId="13" fillId="12" borderId="2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44" fontId="27" fillId="4" borderId="5" xfId="0" applyNumberFormat="1" applyFont="1" applyFill="1" applyBorder="1" applyAlignment="1">
      <alignment horizontal="left" vertical="center"/>
    </xf>
    <xf numFmtId="2" fontId="1" fillId="0" borderId="6" xfId="0" applyNumberFormat="1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1" fillId="0" borderId="7" xfId="0" applyFont="1" applyBorder="1" applyAlignment="1">
      <alignment horizontal="left" vertical="center"/>
    </xf>
    <xf numFmtId="2" fontId="1" fillId="0" borderId="8" xfId="0" applyNumberFormat="1" applyFont="1" applyBorder="1" applyAlignment="1">
      <alignment horizontal="right" vertical="center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right" vertical="center" wrapText="1"/>
    </xf>
    <xf numFmtId="0" fontId="16" fillId="0" borderId="0" xfId="0" applyFont="1"/>
    <xf numFmtId="0" fontId="3" fillId="0" borderId="7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166" fontId="27" fillId="0" borderId="8" xfId="0" applyNumberFormat="1" applyFont="1" applyBorder="1" applyAlignment="1">
      <alignment horizontal="right" vertical="center"/>
    </xf>
    <xf numFmtId="0" fontId="16" fillId="0" borderId="0" xfId="0" applyFont="1" applyAlignment="1">
      <alignment horizontal="right"/>
    </xf>
    <xf numFmtId="167" fontId="1" fillId="0" borderId="0" xfId="0" applyNumberFormat="1" applyFont="1" applyAlignment="1">
      <alignment horizontal="left" vertical="center"/>
    </xf>
    <xf numFmtId="168" fontId="1" fillId="0" borderId="0" xfId="0" applyNumberFormat="1" applyFont="1" applyAlignment="1">
      <alignment horizontal="left" vertical="center"/>
    </xf>
    <xf numFmtId="20" fontId="16" fillId="0" borderId="0" xfId="0" applyNumberFormat="1" applyFont="1"/>
    <xf numFmtId="0" fontId="1" fillId="0" borderId="25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1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7" fillId="0" borderId="0" xfId="3" applyFont="1" applyAlignment="1">
      <alignment vertical="center"/>
    </xf>
    <xf numFmtId="1" fontId="27" fillId="16" borderId="0" xfId="3" applyNumberFormat="1" applyFont="1" applyFill="1" applyAlignment="1">
      <alignment horizontal="left" vertical="center"/>
    </xf>
    <xf numFmtId="0" fontId="27" fillId="16" borderId="0" xfId="3" applyFont="1" applyFill="1" applyAlignment="1">
      <alignment horizontal="left" vertical="center"/>
    </xf>
    <xf numFmtId="0" fontId="27" fillId="16" borderId="0" xfId="3" applyFont="1" applyFill="1" applyAlignment="1">
      <alignment horizontal="center" vertical="center"/>
    </xf>
    <xf numFmtId="1" fontId="13" fillId="0" borderId="0" xfId="3" applyNumberFormat="1" applyFont="1"/>
    <xf numFmtId="0" fontId="29" fillId="0" borderId="0" xfId="0" applyFont="1"/>
    <xf numFmtId="14" fontId="13" fillId="0" borderId="0" xfId="3" applyNumberFormat="1" applyFont="1"/>
    <xf numFmtId="0" fontId="29" fillId="0" borderId="0" xfId="0" applyFont="1" applyAlignment="1">
      <alignment horizontal="center"/>
    </xf>
    <xf numFmtId="0" fontId="0" fillId="12" borderId="0" xfId="0" applyFill="1"/>
    <xf numFmtId="0" fontId="12" fillId="6" borderId="2" xfId="3" applyFont="1" applyFill="1" applyBorder="1" applyAlignment="1">
      <alignment horizontal="center" vertical="center"/>
    </xf>
    <xf numFmtId="0" fontId="30" fillId="0" borderId="0" xfId="0" applyFont="1" applyAlignment="1">
      <alignment vertical="center" wrapText="1"/>
    </xf>
    <xf numFmtId="0" fontId="31" fillId="0" borderId="0" xfId="0" applyFont="1" applyAlignment="1">
      <alignment vertical="center"/>
    </xf>
    <xf numFmtId="20" fontId="31" fillId="0" borderId="0" xfId="0" applyNumberFormat="1" applyFont="1" applyAlignment="1">
      <alignment vertical="center" wrapText="1"/>
    </xf>
    <xf numFmtId="0" fontId="31" fillId="0" borderId="0" xfId="0" applyFont="1" applyAlignment="1">
      <alignment horizontal="right" vertical="center" wrapText="1"/>
    </xf>
    <xf numFmtId="0" fontId="31" fillId="0" borderId="0" xfId="0" applyFont="1" applyAlignment="1">
      <alignment horizontal="right" vertical="center"/>
    </xf>
    <xf numFmtId="44" fontId="1" fillId="0" borderId="0" xfId="0" applyNumberFormat="1" applyFont="1" applyAlignment="1">
      <alignment vertical="center"/>
    </xf>
    <xf numFmtId="0" fontId="1" fillId="3" borderId="0" xfId="0" applyFont="1" applyFill="1" applyAlignment="1">
      <alignment vertical="center"/>
    </xf>
    <xf numFmtId="2" fontId="13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44" fontId="1" fillId="2" borderId="0" xfId="0" applyNumberFormat="1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10" fillId="5" borderId="0" xfId="0" applyFont="1" applyFill="1" applyAlignment="1">
      <alignment vertical="center"/>
    </xf>
    <xf numFmtId="0" fontId="10" fillId="0" borderId="34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9" fontId="10" fillId="19" borderId="0" xfId="0" applyNumberFormat="1" applyFont="1" applyFill="1" applyAlignment="1">
      <alignment horizontal="left" vertical="center"/>
    </xf>
    <xf numFmtId="14" fontId="10" fillId="0" borderId="0" xfId="0" applyNumberFormat="1" applyFont="1" applyAlignment="1">
      <alignment horizontal="left" vertical="center"/>
    </xf>
    <xf numFmtId="0" fontId="10" fillId="20" borderId="0" xfId="0" applyFont="1" applyFill="1" applyAlignment="1">
      <alignment horizontal="left" vertical="center"/>
    </xf>
    <xf numFmtId="0" fontId="9" fillId="6" borderId="0" xfId="0" applyFont="1" applyFill="1" applyAlignment="1">
      <alignment horizontal="left" vertical="center"/>
    </xf>
    <xf numFmtId="17" fontId="9" fillId="6" borderId="0" xfId="0" applyNumberFormat="1" applyFont="1" applyFill="1" applyAlignment="1">
      <alignment horizontal="left" vertical="center"/>
    </xf>
    <xf numFmtId="0" fontId="9" fillId="0" borderId="43" xfId="0" applyFont="1" applyBorder="1" applyAlignment="1">
      <alignment horizontal="left" vertical="center"/>
    </xf>
    <xf numFmtId="0" fontId="13" fillId="0" borderId="0" xfId="0" applyFont="1" applyAlignment="1">
      <alignment horizontal="right"/>
    </xf>
    <xf numFmtId="0" fontId="9" fillId="5" borderId="3" xfId="3" applyFont="1" applyFill="1" applyBorder="1" applyAlignment="1">
      <alignment horizontal="center" vertical="center"/>
    </xf>
    <xf numFmtId="0" fontId="9" fillId="5" borderId="48" xfId="3" applyFont="1" applyFill="1" applyBorder="1" applyAlignment="1">
      <alignment horizontal="center" vertical="center"/>
    </xf>
    <xf numFmtId="0" fontId="10" fillId="0" borderId="0" xfId="3" applyFont="1" applyAlignment="1">
      <alignment vertical="center"/>
    </xf>
    <xf numFmtId="0" fontId="9" fillId="6" borderId="3" xfId="3" applyFont="1" applyFill="1" applyBorder="1" applyAlignment="1">
      <alignment horizontal="center" vertical="center"/>
    </xf>
    <xf numFmtId="0" fontId="9" fillId="6" borderId="48" xfId="3" applyFont="1" applyFill="1" applyBorder="1" applyAlignment="1">
      <alignment horizontal="center" vertical="center"/>
    </xf>
    <xf numFmtId="0" fontId="9" fillId="7" borderId="3" xfId="3" applyFont="1" applyFill="1" applyBorder="1" applyAlignment="1">
      <alignment horizontal="center" vertical="center"/>
    </xf>
    <xf numFmtId="0" fontId="9" fillId="7" borderId="48" xfId="3" applyFont="1" applyFill="1" applyBorder="1" applyAlignment="1">
      <alignment horizontal="center" vertical="center"/>
    </xf>
    <xf numFmtId="0" fontId="9" fillId="2" borderId="2" xfId="3" applyFont="1" applyFill="1" applyBorder="1" applyAlignment="1">
      <alignment horizontal="right" vertical="center"/>
    </xf>
    <xf numFmtId="0" fontId="9" fillId="21" borderId="2" xfId="3" applyFont="1" applyFill="1" applyBorder="1" applyAlignment="1">
      <alignment horizontal="right" vertical="center"/>
    </xf>
    <xf numFmtId="0" fontId="9" fillId="22" borderId="2" xfId="3" applyFont="1" applyFill="1" applyBorder="1" applyAlignment="1">
      <alignment horizontal="right" vertical="center"/>
    </xf>
    <xf numFmtId="0" fontId="15" fillId="0" borderId="0" xfId="0" applyFont="1" applyAlignment="1">
      <alignment horizontal="left" vertical="center" indent="1"/>
    </xf>
    <xf numFmtId="43" fontId="24" fillId="23" borderId="0" xfId="5" applyFont="1" applyFill="1" applyAlignment="1">
      <alignment horizontal="center" vertical="center" wrapText="1"/>
    </xf>
    <xf numFmtId="43" fontId="24" fillId="23" borderId="0" xfId="5" applyFont="1" applyFill="1" applyAlignment="1">
      <alignment horizontal="left" vertical="center"/>
    </xf>
    <xf numFmtId="0" fontId="24" fillId="23" borderId="0" xfId="4" applyFont="1" applyFill="1" applyAlignment="1">
      <alignment horizontal="center" vertical="center"/>
    </xf>
    <xf numFmtId="0" fontId="24" fillId="23" borderId="0" xfId="4" applyFont="1" applyFill="1" applyAlignment="1">
      <alignment horizontal="center" vertical="center" wrapText="1"/>
    </xf>
    <xf numFmtId="44" fontId="24" fillId="23" borderId="0" xfId="6" applyFont="1" applyFill="1" applyAlignment="1">
      <alignment horizontal="center" vertical="center" wrapText="1"/>
    </xf>
    <xf numFmtId="43" fontId="13" fillId="0" borderId="0" xfId="5" applyFont="1" applyFill="1" applyAlignment="1">
      <alignment horizontal="left"/>
    </xf>
    <xf numFmtId="0" fontId="29" fillId="0" borderId="0" xfId="4" applyFont="1" applyAlignment="1">
      <alignment horizontal="center"/>
    </xf>
    <xf numFmtId="1" fontId="29" fillId="0" borderId="0" xfId="4" applyNumberFormat="1" applyFont="1" applyAlignment="1">
      <alignment horizontal="center"/>
    </xf>
    <xf numFmtId="44" fontId="29" fillId="0" borderId="0" xfId="5" applyNumberFormat="1" applyFont="1"/>
    <xf numFmtId="0" fontId="1" fillId="0" borderId="0" xfId="0" applyFont="1" applyAlignment="1">
      <alignment horizontal="center"/>
    </xf>
    <xf numFmtId="44" fontId="13" fillId="0" borderId="0" xfId="5" applyNumberFormat="1" applyFont="1" applyFill="1" applyAlignment="1">
      <alignment horizontal="left"/>
    </xf>
    <xf numFmtId="43" fontId="34" fillId="0" borderId="0" xfId="5" applyFont="1" applyFill="1" applyAlignment="1">
      <alignment horizontal="left"/>
    </xf>
    <xf numFmtId="0" fontId="10" fillId="0" borderId="0" xfId="3" applyFont="1" applyAlignment="1">
      <alignment horizontal="center" vertical="center"/>
    </xf>
    <xf numFmtId="0" fontId="1" fillId="0" borderId="0" xfId="7"/>
    <xf numFmtId="0" fontId="1" fillId="0" borderId="0" xfId="7" applyAlignment="1">
      <alignment vertical="center" wrapText="1"/>
    </xf>
    <xf numFmtId="3" fontId="29" fillId="0" borderId="0" xfId="7" applyNumberFormat="1" applyFont="1" applyAlignment="1">
      <alignment horizontal="right" vertical="center" wrapText="1"/>
    </xf>
    <xf numFmtId="0" fontId="3" fillId="22" borderId="0" xfId="7" applyFont="1" applyFill="1" applyAlignment="1">
      <alignment vertical="center"/>
    </xf>
    <xf numFmtId="0" fontId="3" fillId="22" borderId="0" xfId="7" applyFont="1" applyFill="1" applyAlignment="1">
      <alignment horizontal="right" vertical="center" wrapText="1"/>
    </xf>
    <xf numFmtId="0" fontId="9" fillId="3" borderId="2" xfId="3" applyFont="1" applyFill="1" applyBorder="1" applyAlignment="1" applyProtection="1">
      <alignment horizontal="center" vertical="center"/>
      <protection locked="0"/>
    </xf>
    <xf numFmtId="44" fontId="9" fillId="3" borderId="2" xfId="3" applyNumberFormat="1" applyFont="1" applyFill="1" applyBorder="1" applyAlignment="1" applyProtection="1">
      <alignment vertical="center"/>
      <protection locked="0"/>
    </xf>
    <xf numFmtId="0" fontId="9" fillId="3" borderId="0" xfId="3" applyFont="1" applyFill="1" applyAlignment="1">
      <alignment vertical="center"/>
    </xf>
    <xf numFmtId="1" fontId="9" fillId="3" borderId="0" xfId="8" applyNumberFormat="1" applyFont="1" applyFill="1" applyAlignment="1">
      <alignment vertical="center"/>
    </xf>
    <xf numFmtId="1" fontId="9" fillId="3" borderId="0" xfId="8" applyNumberFormat="1" applyFont="1" applyFill="1" applyAlignment="1">
      <alignment vertical="center" wrapText="1"/>
    </xf>
    <xf numFmtId="0" fontId="1" fillId="0" borderId="0" xfId="0" applyFont="1" applyAlignment="1">
      <alignment horizontal="right"/>
    </xf>
    <xf numFmtId="1" fontId="13" fillId="0" borderId="0" xfId="8" applyNumberFormat="1" applyFont="1"/>
    <xf numFmtId="44" fontId="13" fillId="0" borderId="0" xfId="9" applyNumberFormat="1" applyFont="1"/>
    <xf numFmtId="0" fontId="13" fillId="0" borderId="0" xfId="9" applyFont="1" applyAlignment="1">
      <alignment horizontal="center"/>
    </xf>
    <xf numFmtId="0" fontId="13" fillId="0" borderId="0" xfId="0" applyFont="1" applyAlignment="1">
      <alignment horizontal="right" vertical="center"/>
    </xf>
    <xf numFmtId="0" fontId="13" fillId="0" borderId="0" xfId="0" applyFont="1"/>
    <xf numFmtId="0" fontId="13" fillId="0" borderId="0" xfId="0" applyFont="1" applyAlignment="1">
      <alignment horizontal="left" vertical="center"/>
    </xf>
    <xf numFmtId="0" fontId="38" fillId="24" borderId="0" xfId="0" applyFont="1" applyFill="1" applyAlignment="1">
      <alignment vertical="center"/>
    </xf>
    <xf numFmtId="0" fontId="39" fillId="24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40" fillId="6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1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4" fillId="2" borderId="44" xfId="0" applyFont="1" applyFill="1" applyBorder="1" applyAlignment="1">
      <alignment vertical="center"/>
    </xf>
    <xf numFmtId="0" fontId="24" fillId="2" borderId="45" xfId="0" applyFont="1" applyFill="1" applyBorder="1" applyAlignment="1">
      <alignment vertical="center"/>
    </xf>
    <xf numFmtId="0" fontId="24" fillId="2" borderId="45" xfId="0" applyFont="1" applyFill="1" applyBorder="1" applyAlignment="1">
      <alignment horizontal="center" vertical="center"/>
    </xf>
    <xf numFmtId="170" fontId="9" fillId="0" borderId="0" xfId="0" applyNumberFormat="1" applyFont="1" applyAlignment="1">
      <alignment horizontal="center" vertical="center"/>
    </xf>
    <xf numFmtId="0" fontId="42" fillId="25" borderId="0" xfId="0" applyFont="1" applyFill="1" applyAlignment="1">
      <alignment vertical="center"/>
    </xf>
    <xf numFmtId="170" fontId="42" fillId="25" borderId="0" xfId="0" applyNumberFormat="1" applyFont="1" applyFill="1" applyAlignment="1">
      <alignment horizontal="center" vertical="center"/>
    </xf>
    <xf numFmtId="0" fontId="43" fillId="0" borderId="0" xfId="0" applyFont="1" applyAlignment="1">
      <alignment vertical="center"/>
    </xf>
    <xf numFmtId="0" fontId="9" fillId="5" borderId="0" xfId="0" applyFont="1" applyFill="1" applyAlignment="1">
      <alignment vertical="center"/>
    </xf>
    <xf numFmtId="0" fontId="2" fillId="8" borderId="7" xfId="3" applyFont="1" applyFill="1" applyBorder="1" applyAlignment="1">
      <alignment vertical="center"/>
    </xf>
    <xf numFmtId="0" fontId="2" fillId="8" borderId="8" xfId="3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20" fontId="1" fillId="26" borderId="2" xfId="0" applyNumberFormat="1" applyFont="1" applyFill="1" applyBorder="1" applyAlignment="1">
      <alignment horizontal="right" vertical="center"/>
    </xf>
    <xf numFmtId="0" fontId="9" fillId="5" borderId="49" xfId="3" applyFont="1" applyFill="1" applyBorder="1" applyAlignment="1">
      <alignment horizontal="center" vertical="center"/>
    </xf>
    <xf numFmtId="0" fontId="7" fillId="5" borderId="2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0" fontId="10" fillId="6" borderId="48" xfId="0" applyFont="1" applyFill="1" applyBorder="1" applyAlignment="1">
      <alignment vertical="center"/>
    </xf>
    <xf numFmtId="0" fontId="10" fillId="7" borderId="48" xfId="0" applyFont="1" applyFill="1" applyBorder="1" applyAlignment="1">
      <alignment vertical="center"/>
    </xf>
    <xf numFmtId="0" fontId="10" fillId="5" borderId="48" xfId="0" applyFont="1" applyFill="1" applyBorder="1" applyAlignment="1">
      <alignment vertical="center"/>
    </xf>
    <xf numFmtId="44" fontId="10" fillId="19" borderId="0" xfId="0" applyNumberFormat="1" applyFont="1" applyFill="1" applyAlignment="1">
      <alignment horizontal="left" vertical="center"/>
    </xf>
    <xf numFmtId="44" fontId="10" fillId="0" borderId="0" xfId="0" applyNumberFormat="1" applyFont="1" applyAlignment="1">
      <alignment horizontal="left" vertical="center"/>
    </xf>
    <xf numFmtId="0" fontId="9" fillId="6" borderId="0" xfId="0" applyFont="1" applyFill="1" applyAlignment="1">
      <alignment horizontal="right" vertical="center"/>
    </xf>
    <xf numFmtId="44" fontId="9" fillId="6" borderId="0" xfId="0" applyNumberFormat="1" applyFont="1" applyFill="1" applyAlignment="1">
      <alignment horizontal="right" vertical="center"/>
    </xf>
    <xf numFmtId="0" fontId="13" fillId="0" borderId="45" xfId="0" applyFont="1" applyBorder="1" applyAlignment="1">
      <alignment horizontal="right" vertical="center"/>
    </xf>
    <xf numFmtId="10" fontId="1" fillId="0" borderId="45" xfId="0" applyNumberFormat="1" applyFont="1" applyBorder="1" applyAlignment="1">
      <alignment horizontal="right" vertical="center"/>
    </xf>
    <xf numFmtId="10" fontId="1" fillId="0" borderId="0" xfId="0" applyNumberFormat="1" applyFont="1" applyBorder="1" applyAlignment="1">
      <alignment horizontal="right" vertical="center"/>
    </xf>
    <xf numFmtId="9" fontId="1" fillId="0" borderId="0" xfId="0" applyNumberFormat="1" applyFont="1" applyBorder="1" applyAlignment="1">
      <alignment horizontal="right" vertical="center"/>
    </xf>
    <xf numFmtId="0" fontId="13" fillId="0" borderId="43" xfId="0" applyFont="1" applyBorder="1" applyAlignment="1">
      <alignment horizontal="right" vertical="center"/>
    </xf>
    <xf numFmtId="10" fontId="1" fillId="0" borderId="43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17" borderId="0" xfId="0" applyFont="1" applyFill="1" applyAlignment="1">
      <alignment horizontal="right" vertical="center"/>
    </xf>
    <xf numFmtId="0" fontId="44" fillId="0" borderId="0" xfId="3" applyFont="1" applyAlignment="1" applyProtection="1">
      <alignment vertical="center"/>
      <protection locked="0"/>
    </xf>
    <xf numFmtId="0" fontId="45" fillId="0" borderId="17" xfId="3" applyFont="1" applyBorder="1" applyAlignment="1" applyProtection="1">
      <alignment horizontal="center" vertical="center"/>
      <protection locked="0"/>
    </xf>
    <xf numFmtId="0" fontId="45" fillId="0" borderId="0" xfId="0" applyFont="1"/>
    <xf numFmtId="171" fontId="21" fillId="0" borderId="31" xfId="3" applyNumberFormat="1" applyFont="1" applyBorder="1" applyAlignment="1">
      <alignment horizontal="center" vertical="center"/>
    </xf>
    <xf numFmtId="171" fontId="21" fillId="0" borderId="32" xfId="3" applyNumberFormat="1" applyFont="1" applyBorder="1" applyAlignment="1">
      <alignment horizontal="center" vertical="center"/>
    </xf>
    <xf numFmtId="0" fontId="46" fillId="0" borderId="0" xfId="3" applyFont="1" applyAlignment="1">
      <alignment vertical="center"/>
    </xf>
    <xf numFmtId="2" fontId="21" fillId="12" borderId="31" xfId="3" applyNumberFormat="1" applyFont="1" applyFill="1" applyBorder="1" applyAlignment="1">
      <alignment horizontal="center" vertical="center"/>
    </xf>
    <xf numFmtId="0" fontId="46" fillId="0" borderId="0" xfId="3" quotePrefix="1" applyFont="1" applyAlignment="1">
      <alignment vertical="center"/>
    </xf>
    <xf numFmtId="0" fontId="46" fillId="0" borderId="0" xfId="3" applyFont="1" applyAlignment="1">
      <alignment horizontal="right"/>
    </xf>
    <xf numFmtId="44" fontId="45" fillId="0" borderId="0" xfId="0" applyNumberFormat="1" applyFont="1"/>
    <xf numFmtId="165" fontId="45" fillId="0" borderId="0" xfId="0" applyNumberFormat="1" applyFont="1"/>
    <xf numFmtId="0" fontId="46" fillId="0" borderId="0" xfId="0" applyFont="1"/>
    <xf numFmtId="0" fontId="45" fillId="0" borderId="0" xfId="0" quotePrefix="1" applyFont="1" applyAlignment="1">
      <alignment horizontal="left" vertical="center"/>
    </xf>
    <xf numFmtId="172" fontId="3" fillId="3" borderId="0" xfId="0" applyNumberFormat="1" applyFont="1" applyFill="1" applyAlignment="1">
      <alignment horizontal="right" vertical="center"/>
    </xf>
    <xf numFmtId="20" fontId="1" fillId="15" borderId="0" xfId="0" applyNumberFormat="1" applyFont="1" applyFill="1" applyAlignment="1">
      <alignment horizontal="left" vertical="center"/>
    </xf>
    <xf numFmtId="20" fontId="1" fillId="15" borderId="26" xfId="0" applyNumberFormat="1" applyFont="1" applyFill="1" applyBorder="1" applyAlignment="1">
      <alignment horizontal="left" vertical="center"/>
    </xf>
    <xf numFmtId="43" fontId="1" fillId="12" borderId="8" xfId="1" applyFont="1" applyFill="1" applyBorder="1" applyAlignment="1">
      <alignment horizontal="right" vertical="center"/>
    </xf>
    <xf numFmtId="43" fontId="1" fillId="12" borderId="27" xfId="1" applyFont="1" applyFill="1" applyBorder="1" applyAlignment="1">
      <alignment horizontal="right" vertical="center"/>
    </xf>
    <xf numFmtId="0" fontId="45" fillId="0" borderId="0" xfId="0" applyFont="1" applyAlignment="1">
      <alignment horizontal="left"/>
    </xf>
    <xf numFmtId="0" fontId="45" fillId="0" borderId="0" xfId="0" applyFont="1" applyAlignment="1">
      <alignment horizontal="left" vertical="center"/>
    </xf>
    <xf numFmtId="0" fontId="45" fillId="0" borderId="0" xfId="0" applyFont="1" applyAlignment="1">
      <alignment vertical="center"/>
    </xf>
    <xf numFmtId="0" fontId="30" fillId="10" borderId="0" xfId="0" applyFont="1" applyFill="1" applyAlignment="1">
      <alignment vertical="center" wrapText="1"/>
    </xf>
    <xf numFmtId="0" fontId="44" fillId="0" borderId="0" xfId="3" applyFont="1" applyAlignment="1">
      <alignment vertical="center"/>
    </xf>
    <xf numFmtId="44" fontId="10" fillId="12" borderId="0" xfId="0" applyNumberFormat="1" applyFont="1" applyFill="1" applyAlignment="1">
      <alignment horizontal="right" vertical="center"/>
    </xf>
    <xf numFmtId="44" fontId="1" fillId="2" borderId="2" xfId="0" applyNumberFormat="1" applyFont="1" applyFill="1" applyBorder="1" applyAlignment="1">
      <alignment horizontal="right" vertical="center"/>
    </xf>
    <xf numFmtId="44" fontId="1" fillId="17" borderId="2" xfId="0" applyNumberFormat="1" applyFont="1" applyFill="1" applyBorder="1" applyAlignment="1">
      <alignment horizontal="right" vertical="center"/>
    </xf>
    <xf numFmtId="173" fontId="9" fillId="10" borderId="2" xfId="1" applyNumberFormat="1" applyFont="1" applyFill="1" applyBorder="1" applyAlignment="1">
      <alignment horizontal="right" vertical="center"/>
    </xf>
    <xf numFmtId="173" fontId="9" fillId="3" borderId="2" xfId="1" applyNumberFormat="1" applyFont="1" applyFill="1" applyBorder="1" applyAlignment="1">
      <alignment horizontal="right" vertical="center"/>
    </xf>
    <xf numFmtId="173" fontId="9" fillId="15" borderId="2" xfId="1" applyNumberFormat="1" applyFont="1" applyFill="1" applyBorder="1" applyAlignment="1">
      <alignment horizontal="right" vertical="center"/>
    </xf>
    <xf numFmtId="0" fontId="17" fillId="11" borderId="25" xfId="3" applyFont="1" applyFill="1" applyBorder="1" applyAlignment="1">
      <alignment horizontal="center" vertical="center"/>
    </xf>
    <xf numFmtId="0" fontId="17" fillId="11" borderId="26" xfId="3" applyFont="1" applyFill="1" applyBorder="1" applyAlignment="1">
      <alignment horizontal="center" vertical="center"/>
    </xf>
    <xf numFmtId="0" fontId="2" fillId="8" borderId="7" xfId="3" applyFont="1" applyFill="1" applyBorder="1" applyAlignment="1">
      <alignment horizontal="center" vertical="center"/>
    </xf>
    <xf numFmtId="0" fontId="2" fillId="8" borderId="0" xfId="3" applyFont="1" applyFill="1" applyAlignment="1">
      <alignment horizontal="center" vertical="center"/>
    </xf>
    <xf numFmtId="0" fontId="15" fillId="0" borderId="7" xfId="3" applyFont="1" applyBorder="1" applyAlignment="1" applyProtection="1">
      <alignment horizontal="center" vertical="center"/>
      <protection locked="0"/>
    </xf>
    <xf numFmtId="0" fontId="15" fillId="0" borderId="0" xfId="3" applyFont="1" applyAlignment="1" applyProtection="1">
      <alignment horizontal="center" vertical="center"/>
      <protection locked="0"/>
    </xf>
    <xf numFmtId="0" fontId="2" fillId="8" borderId="7" xfId="3" applyFont="1" applyFill="1" applyBorder="1" applyAlignment="1">
      <alignment horizontal="left" vertical="center"/>
    </xf>
    <xf numFmtId="0" fontId="2" fillId="8" borderId="0" xfId="3" applyFont="1" applyFill="1" applyAlignment="1">
      <alignment horizontal="left" vertical="center"/>
    </xf>
    <xf numFmtId="0" fontId="15" fillId="0" borderId="0" xfId="3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14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69" fontId="1" fillId="17" borderId="0" xfId="0" applyNumberFormat="1" applyFont="1" applyFill="1" applyAlignment="1">
      <alignment horizontal="right" vertical="center"/>
    </xf>
    <xf numFmtId="44" fontId="1" fillId="18" borderId="0" xfId="0" applyNumberFormat="1" applyFont="1" applyFill="1" applyAlignment="1">
      <alignment horizontal="right" vertical="center"/>
    </xf>
    <xf numFmtId="0" fontId="1" fillId="18" borderId="0" xfId="0" applyFont="1" applyFill="1" applyAlignment="1">
      <alignment horizontal="right" vertical="center"/>
    </xf>
    <xf numFmtId="0" fontId="10" fillId="5" borderId="1" xfId="0" applyFont="1" applyFill="1" applyBorder="1" applyAlignment="1">
      <alignment horizontal="left" vertical="center"/>
    </xf>
    <xf numFmtId="0" fontId="10" fillId="5" borderId="3" xfId="0" applyFont="1" applyFill="1" applyBorder="1" applyAlignment="1">
      <alignment horizontal="left" vertical="center"/>
    </xf>
    <xf numFmtId="0" fontId="10" fillId="5" borderId="48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0" fillId="6" borderId="3" xfId="0" applyFont="1" applyFill="1" applyBorder="1" applyAlignment="1">
      <alignment horizontal="left" vertical="center"/>
    </xf>
    <xf numFmtId="0" fontId="10" fillId="6" borderId="48" xfId="0" applyFont="1" applyFill="1" applyBorder="1" applyAlignment="1">
      <alignment horizontal="left" vertical="center"/>
    </xf>
    <xf numFmtId="0" fontId="10" fillId="7" borderId="1" xfId="0" applyFont="1" applyFill="1" applyBorder="1" applyAlignment="1">
      <alignment horizontal="left" vertical="center" wrapText="1"/>
    </xf>
    <xf numFmtId="0" fontId="10" fillId="7" borderId="3" xfId="0" applyFont="1" applyFill="1" applyBorder="1" applyAlignment="1">
      <alignment horizontal="left" vertical="center" wrapText="1"/>
    </xf>
    <xf numFmtId="0" fontId="10" fillId="7" borderId="48" xfId="0" applyFont="1" applyFill="1" applyBorder="1" applyAlignment="1">
      <alignment horizontal="left" vertical="center" wrapText="1"/>
    </xf>
    <xf numFmtId="0" fontId="9" fillId="0" borderId="44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25" fillId="3" borderId="0" xfId="4" applyFont="1" applyFill="1" applyAlignment="1">
      <alignment horizontal="center" vertical="center"/>
    </xf>
    <xf numFmtId="0" fontId="35" fillId="17" borderId="0" xfId="7" applyFont="1" applyFill="1" applyAlignment="1">
      <alignment horizontal="center" vertical="center"/>
    </xf>
    <xf numFmtId="0" fontId="12" fillId="3" borderId="2" xfId="3" applyFont="1" applyFill="1" applyBorder="1" applyAlignment="1" applyProtection="1">
      <alignment horizontal="center" vertical="center"/>
      <protection locked="0"/>
    </xf>
    <xf numFmtId="0" fontId="40" fillId="6" borderId="0" xfId="0" applyFont="1" applyFill="1" applyAlignment="1">
      <alignment horizontal="left" vertical="center"/>
    </xf>
    <xf numFmtId="0" fontId="45" fillId="0" borderId="0" xfId="0" quotePrefix="1" applyFont="1"/>
    <xf numFmtId="0" fontId="47" fillId="0" borderId="0" xfId="3" applyFont="1"/>
  </cellXfs>
  <cellStyles count="10">
    <cellStyle name="Komma" xfId="1" builtinId="3"/>
    <cellStyle name="Komma 3 4" xfId="5" xr:uid="{BB6139F0-813A-48EF-B8BF-08BEC809810C}"/>
    <cellStyle name="Prozent" xfId="2" builtinId="5"/>
    <cellStyle name="Standard" xfId="0" builtinId="0"/>
    <cellStyle name="Standard 2 2 2" xfId="3" xr:uid="{E894C386-6091-4B09-BD99-4735B3D41347}"/>
    <cellStyle name="Standard 23" xfId="7" xr:uid="{626FB1F4-CC0F-4B06-99EF-43785754B0C2}"/>
    <cellStyle name="Standard 3 2 5" xfId="9" xr:uid="{7B24E3AB-BC05-4276-A940-EEE4ECF19F41}"/>
    <cellStyle name="Standard 3 9" xfId="4" xr:uid="{EC81A11E-E1E8-474D-9268-0F499BBF3E1A}"/>
    <cellStyle name="Standard_0ADRESS" xfId="8" xr:uid="{20D7A3AA-7416-49A2-B7AA-67EFE3683C0A}"/>
    <cellStyle name="Währung 2 8" xfId="6" xr:uid="{6DE1DA27-2F6F-4B9F-A2B6-44336AA1FB0F}"/>
  </cellStyles>
  <dxfs count="3">
    <dxf>
      <font>
        <b/>
        <i val="0"/>
        <condense val="0"/>
        <extend val="0"/>
        <color indexed="10"/>
      </font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371901</xdr:colOff>
      <xdr:row>28</xdr:row>
      <xdr:rowOff>152400</xdr:rowOff>
    </xdr:from>
    <xdr:ext cx="2780483" cy="311496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A43FA195-3E7A-4326-9FAD-CFAEC1034648}"/>
            </a:ext>
          </a:extLst>
        </xdr:cNvPr>
        <xdr:cNvSpPr txBox="1"/>
      </xdr:nvSpPr>
      <xdr:spPr>
        <a:xfrm>
          <a:off x="12259101" y="7058025"/>
          <a:ext cx="2780483" cy="311496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Summenbereich</a:t>
          </a:r>
          <a:r>
            <a:rPr lang="de-CH" sz="14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zwingend I26-I29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  <xdr:oneCellAnchor>
    <xdr:from>
      <xdr:col>11</xdr:col>
      <xdr:colOff>356356</xdr:colOff>
      <xdr:row>30</xdr:row>
      <xdr:rowOff>161987</xdr:rowOff>
    </xdr:from>
    <xdr:ext cx="2780483" cy="530658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C21387C3-B672-44DF-8869-5AAE232B0934}"/>
            </a:ext>
          </a:extLst>
        </xdr:cNvPr>
        <xdr:cNvSpPr txBox="1"/>
      </xdr:nvSpPr>
      <xdr:spPr>
        <a:xfrm>
          <a:off x="12243556" y="7543862"/>
          <a:ext cx="2780483" cy="530658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MwSt. immer bezogen auf zu bezahlenden Betrag!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  <xdr:oneCellAnchor>
    <xdr:from>
      <xdr:col>7</xdr:col>
      <xdr:colOff>1123950</xdr:colOff>
      <xdr:row>35</xdr:row>
      <xdr:rowOff>24658</xdr:rowOff>
    </xdr:from>
    <xdr:ext cx="2780483" cy="530658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EDB9CE17-0CBF-4D6B-9D86-47FF97A23EDB}"/>
            </a:ext>
          </a:extLst>
        </xdr:cNvPr>
        <xdr:cNvSpPr txBox="1"/>
      </xdr:nvSpPr>
      <xdr:spPr>
        <a:xfrm>
          <a:off x="8715375" y="8644783"/>
          <a:ext cx="2780483" cy="530658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Rabatt wird abgezogen, MwSt. dazugeschlagen ...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1284143</xdr:colOff>
      <xdr:row>9</xdr:row>
      <xdr:rowOff>114300</xdr:rowOff>
    </xdr:from>
    <xdr:to>
      <xdr:col>4</xdr:col>
      <xdr:colOff>895350</xdr:colOff>
      <xdr:row>13</xdr:row>
      <xdr:rowOff>59201</xdr:rowOff>
    </xdr:to>
    <xdr:pic>
      <xdr:nvPicPr>
        <xdr:cNvPr id="2" name="Grafik 1" descr="http://blog.runtastic.com/de/wp-content/uploads/2011/12/264892_362020054977_58290604977_1466853_6349928_n.jpg">
          <a:extLst>
            <a:ext uri="{FF2B5EF4-FFF2-40B4-BE49-F238E27FC236}">
              <a16:creationId xmlns:a16="http://schemas.microsoft.com/office/drawing/2014/main" id="{EF7DCE5C-FF5F-451B-9A55-735E37F8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196888" y="2762250"/>
          <a:ext cx="1453342" cy="8783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445769</xdr:colOff>
      <xdr:row>8</xdr:row>
      <xdr:rowOff>341540</xdr:rowOff>
    </xdr:from>
    <xdr:to>
      <xdr:col>5</xdr:col>
      <xdr:colOff>9929</xdr:colOff>
      <xdr:row>11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1F1D889-6A57-4CDF-A96B-0126B54AF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2919" y="2484665"/>
          <a:ext cx="602385" cy="5347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158750</xdr:colOff>
      <xdr:row>20</xdr:row>
      <xdr:rowOff>222250</xdr:rowOff>
    </xdr:from>
    <xdr:ext cx="3740150" cy="968983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FD3CEF2-6BA8-475A-A741-B9433ABC20A0}"/>
            </a:ext>
          </a:extLst>
        </xdr:cNvPr>
        <xdr:cNvSpPr txBox="1"/>
      </xdr:nvSpPr>
      <xdr:spPr>
        <a:xfrm>
          <a:off x="9521825" y="6432550"/>
          <a:ext cx="3740150" cy="968983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Absolut Tabu ...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 kern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=F18-F19-F20-F21-F22-F23-F24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 kern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oder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 kern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=F18-summe(</a:t>
          </a: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F19+F20+F21+22+F23+24)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  <xdr:oneCellAnchor>
    <xdr:from>
      <xdr:col>8</xdr:col>
      <xdr:colOff>152400</xdr:colOff>
      <xdr:row>16</xdr:row>
      <xdr:rowOff>57150</xdr:rowOff>
    </xdr:from>
    <xdr:ext cx="3740150" cy="530658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557FDEB0-27EA-48C9-9CD6-D262538EAE38}"/>
            </a:ext>
          </a:extLst>
        </xdr:cNvPr>
        <xdr:cNvSpPr txBox="1"/>
      </xdr:nvSpPr>
      <xdr:spPr>
        <a:xfrm>
          <a:off x="9515475" y="5124450"/>
          <a:ext cx="3740150" cy="530658"/>
        </a:xfrm>
        <a:prstGeom prst="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Absolut Tabu ...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400" b="0" i="0" kern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=Summe(F12*E17)</a:t>
          </a:r>
          <a:endParaRPr lang="de-CH" sz="1400" kern="1200">
            <a:solidFill>
              <a:schemeClr val="bg1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1111705</xdr:colOff>
      <xdr:row>8</xdr:row>
      <xdr:rowOff>305345</xdr:rowOff>
    </xdr:from>
    <xdr:to>
      <xdr:col>4</xdr:col>
      <xdr:colOff>2303515</xdr:colOff>
      <xdr:row>11</xdr:row>
      <xdr:rowOff>3290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565E861-C156-4153-B66B-570AEEEA7A7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388430" y="2991395"/>
          <a:ext cx="1199430" cy="8980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203</xdr:row>
      <xdr:rowOff>0</xdr:rowOff>
    </xdr:from>
    <xdr:to>
      <xdr:col>2</xdr:col>
      <xdr:colOff>53340</xdr:colOff>
      <xdr:row>203</xdr:row>
      <xdr:rowOff>15240</xdr:rowOff>
    </xdr:to>
    <xdr:pic>
      <xdr:nvPicPr>
        <xdr:cNvPr id="2" name="Grafik 1" descr="http://slapshot.ch.sportalsports.com/images/blank.gif">
          <a:extLst>
            <a:ext uri="{FF2B5EF4-FFF2-40B4-BE49-F238E27FC236}">
              <a16:creationId xmlns:a16="http://schemas.microsoft.com/office/drawing/2014/main" id="{711E1AB6-185E-40D2-A9CA-0A9FEAB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138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203</xdr:row>
      <xdr:rowOff>0</xdr:rowOff>
    </xdr:from>
    <xdr:to>
      <xdr:col>2</xdr:col>
      <xdr:colOff>53340</xdr:colOff>
      <xdr:row>203</xdr:row>
      <xdr:rowOff>15240</xdr:rowOff>
    </xdr:to>
    <xdr:pic>
      <xdr:nvPicPr>
        <xdr:cNvPr id="3" name="Grafik 2" descr="http://slapshot.ch.sportalsports.com/images/blank.gif">
          <a:extLst>
            <a:ext uri="{FF2B5EF4-FFF2-40B4-BE49-F238E27FC236}">
              <a16:creationId xmlns:a16="http://schemas.microsoft.com/office/drawing/2014/main" id="{CAF9F56B-A065-4D57-A59F-653D9C3E6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138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15240</xdr:colOff>
      <xdr:row>18</xdr:row>
      <xdr:rowOff>53340</xdr:rowOff>
    </xdr:to>
    <xdr:pic>
      <xdr:nvPicPr>
        <xdr:cNvPr id="4" name="Grafik 3" descr="http://slapshot.ch.sportalsports.com/images/blank.gif">
          <a:extLst>
            <a:ext uri="{FF2B5EF4-FFF2-40B4-BE49-F238E27FC236}">
              <a16:creationId xmlns:a16="http://schemas.microsoft.com/office/drawing/2014/main" id="{AC5D5D43-8BEB-493F-A98F-AB264B0A6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305300"/>
          <a:ext cx="9525" cy="47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171</xdr:row>
      <xdr:rowOff>0</xdr:rowOff>
    </xdr:from>
    <xdr:ext cx="47625" cy="9525"/>
    <xdr:pic>
      <xdr:nvPicPr>
        <xdr:cNvPr id="5" name="Grafik 4" descr="http://slapshot.ch.sportalsports.com/images/blank.gif">
          <a:extLst>
            <a:ext uri="{FF2B5EF4-FFF2-40B4-BE49-F238E27FC236}">
              <a16:creationId xmlns:a16="http://schemas.microsoft.com/office/drawing/2014/main" id="{E6D078F5-92FB-4AE1-8D8D-8690BF709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285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6" name="Grafik 5" descr="http://slapshot.ch.sportalsports.com/images/blank.gif">
          <a:extLst>
            <a:ext uri="{FF2B5EF4-FFF2-40B4-BE49-F238E27FC236}">
              <a16:creationId xmlns:a16="http://schemas.microsoft.com/office/drawing/2014/main" id="{D401CF72-2D2E-469C-B275-E455E21C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791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183</xdr:row>
      <xdr:rowOff>0</xdr:rowOff>
    </xdr:from>
    <xdr:ext cx="47625" cy="9525"/>
    <xdr:pic>
      <xdr:nvPicPr>
        <xdr:cNvPr id="7" name="Grafik 6" descr="http://slapshot.ch.sportalsports.com/images/blank.gif">
          <a:extLst>
            <a:ext uri="{FF2B5EF4-FFF2-40B4-BE49-F238E27FC236}">
              <a16:creationId xmlns:a16="http://schemas.microsoft.com/office/drawing/2014/main" id="{1E5E562C-36C0-4352-94E1-D1C8C4EE0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480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143</xdr:row>
      <xdr:rowOff>0</xdr:rowOff>
    </xdr:from>
    <xdr:ext cx="47625" cy="9525"/>
    <xdr:pic>
      <xdr:nvPicPr>
        <xdr:cNvPr id="8" name="Grafik 7" descr="http://slapshot.ch.sportalsports.com/images/blank.gif">
          <a:extLst>
            <a:ext uri="{FF2B5EF4-FFF2-40B4-BE49-F238E27FC236}">
              <a16:creationId xmlns:a16="http://schemas.microsoft.com/office/drawing/2014/main" id="{C6D5ADBB-EEE5-46E0-8BE4-02732ADB9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165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126</xdr:row>
      <xdr:rowOff>0</xdr:rowOff>
    </xdr:from>
    <xdr:ext cx="47625" cy="9525"/>
    <xdr:pic>
      <xdr:nvPicPr>
        <xdr:cNvPr id="9" name="Grafik 8" descr="http://slapshot.ch.sportalsports.com/images/blank.gif">
          <a:extLst>
            <a:ext uri="{FF2B5EF4-FFF2-40B4-BE49-F238E27FC236}">
              <a16:creationId xmlns:a16="http://schemas.microsoft.com/office/drawing/2014/main" id="{65203F08-9253-426F-9C9F-3DC35C86A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056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10" name="Grafik 9" descr="http://slapshot.ch.sportalsports.com/images/blank.gif">
          <a:extLst>
            <a:ext uri="{FF2B5EF4-FFF2-40B4-BE49-F238E27FC236}">
              <a16:creationId xmlns:a16="http://schemas.microsoft.com/office/drawing/2014/main" id="{71E9CA31-2F78-4722-A175-9D47CCD3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243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11" name="Grafik 10" descr="http://slapshot.ch.sportalsports.com/images/blank.gif">
          <a:extLst>
            <a:ext uri="{FF2B5EF4-FFF2-40B4-BE49-F238E27FC236}">
              <a16:creationId xmlns:a16="http://schemas.microsoft.com/office/drawing/2014/main" id="{4CF608A5-024E-4579-A0A6-36B642A46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73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122</xdr:row>
      <xdr:rowOff>0</xdr:rowOff>
    </xdr:from>
    <xdr:ext cx="47625" cy="9525"/>
    <xdr:pic>
      <xdr:nvPicPr>
        <xdr:cNvPr id="12" name="Grafik 11" descr="http://slapshot.ch.sportalsports.com/images/blank.gif">
          <a:extLst>
            <a:ext uri="{FF2B5EF4-FFF2-40B4-BE49-F238E27FC236}">
              <a16:creationId xmlns:a16="http://schemas.microsoft.com/office/drawing/2014/main" id="{ECB191B7-2E73-4B02-B294-B07376FAA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324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210</xdr:row>
      <xdr:rowOff>0</xdr:rowOff>
    </xdr:from>
    <xdr:ext cx="47625" cy="9525"/>
    <xdr:pic>
      <xdr:nvPicPr>
        <xdr:cNvPr id="13" name="Grafik 12" descr="http://slapshot.ch.sportalsports.com/images/blank.gif">
          <a:extLst>
            <a:ext uri="{FF2B5EF4-FFF2-40B4-BE49-F238E27FC236}">
              <a16:creationId xmlns:a16="http://schemas.microsoft.com/office/drawing/2014/main" id="{67455B35-695B-404D-81E1-A467B2096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418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192</xdr:row>
      <xdr:rowOff>0</xdr:rowOff>
    </xdr:from>
    <xdr:ext cx="47625" cy="9525"/>
    <xdr:pic>
      <xdr:nvPicPr>
        <xdr:cNvPr id="14" name="Grafik 13" descr="http://slapshot.ch.sportalsports.com/images/blank.gif">
          <a:extLst>
            <a:ext uri="{FF2B5EF4-FFF2-40B4-BE49-F238E27FC236}">
              <a16:creationId xmlns:a16="http://schemas.microsoft.com/office/drawing/2014/main" id="{F61B4B88-F9A4-471A-8811-2923A75B2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126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15" name="Grafik 14" descr="http://slapshot.ch.sportalsports.com/images/blank.gif">
          <a:extLst>
            <a:ext uri="{FF2B5EF4-FFF2-40B4-BE49-F238E27FC236}">
              <a16:creationId xmlns:a16="http://schemas.microsoft.com/office/drawing/2014/main" id="{847B15B6-CD03-4E43-B9CC-E71FC3633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671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140</xdr:row>
      <xdr:rowOff>0</xdr:rowOff>
    </xdr:from>
    <xdr:ext cx="47625" cy="9525"/>
    <xdr:pic>
      <xdr:nvPicPr>
        <xdr:cNvPr id="16" name="Grafik 15" descr="http://slapshot.ch.sportalsports.com/images/blank.gif">
          <a:extLst>
            <a:ext uri="{FF2B5EF4-FFF2-40B4-BE49-F238E27FC236}">
              <a16:creationId xmlns:a16="http://schemas.microsoft.com/office/drawing/2014/main" id="{5AD12D8E-DFEB-4565-84B9-8AABA1C6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616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47625" cy="9525"/>
    <xdr:pic>
      <xdr:nvPicPr>
        <xdr:cNvPr id="17" name="Grafik 16" descr="http://slapshot.ch.sportalsports.com/images/blank.gif">
          <a:extLst>
            <a:ext uri="{FF2B5EF4-FFF2-40B4-BE49-F238E27FC236}">
              <a16:creationId xmlns:a16="http://schemas.microsoft.com/office/drawing/2014/main" id="{117045B1-AF4B-489E-B5A5-48B9BDAB3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717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136</xdr:row>
      <xdr:rowOff>0</xdr:rowOff>
    </xdr:from>
    <xdr:ext cx="47625" cy="9525"/>
    <xdr:pic>
      <xdr:nvPicPr>
        <xdr:cNvPr id="18" name="Grafik 17" descr="http://slapshot.ch.sportalsports.com/images/blank.gif">
          <a:extLst>
            <a:ext uri="{FF2B5EF4-FFF2-40B4-BE49-F238E27FC236}">
              <a16:creationId xmlns:a16="http://schemas.microsoft.com/office/drawing/2014/main" id="{CBB05ABC-642C-44E2-9E3F-6D57DCF1C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5885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223</xdr:row>
      <xdr:rowOff>0</xdr:rowOff>
    </xdr:from>
    <xdr:ext cx="47625" cy="9525"/>
    <xdr:pic>
      <xdr:nvPicPr>
        <xdr:cNvPr id="19" name="Grafik 18" descr="http://slapshot.ch.sportalsports.com/images/blank.gif">
          <a:extLst>
            <a:ext uri="{FF2B5EF4-FFF2-40B4-BE49-F238E27FC236}">
              <a16:creationId xmlns:a16="http://schemas.microsoft.com/office/drawing/2014/main" id="{B79151A8-32C0-4E3B-BBAB-392A00D80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795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20" name="Grafik 19" descr="http://slapshot.ch.sportalsports.com/images/blank.gif">
          <a:extLst>
            <a:ext uri="{FF2B5EF4-FFF2-40B4-BE49-F238E27FC236}">
              <a16:creationId xmlns:a16="http://schemas.microsoft.com/office/drawing/2014/main" id="{47940B9E-CACF-4D3B-AE7D-ECFD1ECA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472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75</xdr:row>
      <xdr:rowOff>0</xdr:rowOff>
    </xdr:from>
    <xdr:ext cx="47625" cy="9525"/>
    <xdr:pic>
      <xdr:nvPicPr>
        <xdr:cNvPr id="21" name="Grafik 20" descr="http://slapshot.ch.sportalsports.com/images/blank.gif">
          <a:extLst>
            <a:ext uri="{FF2B5EF4-FFF2-40B4-BE49-F238E27FC236}">
              <a16:creationId xmlns:a16="http://schemas.microsoft.com/office/drawing/2014/main" id="{D11334F3-B686-4464-AA34-E35A8CD66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729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127</xdr:row>
      <xdr:rowOff>0</xdr:rowOff>
    </xdr:from>
    <xdr:ext cx="47625" cy="9525"/>
    <xdr:pic>
      <xdr:nvPicPr>
        <xdr:cNvPr id="22" name="Grafik 21" descr="http://slapshot.ch.sportalsports.com/images/blank.gif">
          <a:extLst>
            <a:ext uri="{FF2B5EF4-FFF2-40B4-BE49-F238E27FC236}">
              <a16:creationId xmlns:a16="http://schemas.microsoft.com/office/drawing/2014/main" id="{69A409AD-9E36-4C9B-970B-8D410117C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239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23" name="Grafik 22" descr="http://slapshot.ch.sportalsports.com/images/blank.gif">
          <a:extLst>
            <a:ext uri="{FF2B5EF4-FFF2-40B4-BE49-F238E27FC236}">
              <a16:creationId xmlns:a16="http://schemas.microsoft.com/office/drawing/2014/main" id="{D98AB438-FF11-4996-8A6E-3CDDAA154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569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172</xdr:row>
      <xdr:rowOff>0</xdr:rowOff>
    </xdr:from>
    <xdr:ext cx="47625" cy="9525"/>
    <xdr:pic>
      <xdr:nvPicPr>
        <xdr:cNvPr id="24" name="Grafik 23" descr="http://slapshot.ch.sportalsports.com/images/blank.gif">
          <a:extLst>
            <a:ext uri="{FF2B5EF4-FFF2-40B4-BE49-F238E27FC236}">
              <a16:creationId xmlns:a16="http://schemas.microsoft.com/office/drawing/2014/main" id="{7E412E0F-BBEC-4328-B533-37E2A2290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468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25" name="Grafik 24" descr="http://slapshot.ch.sportalsports.com/images/blank.gif">
          <a:extLst>
            <a:ext uri="{FF2B5EF4-FFF2-40B4-BE49-F238E27FC236}">
              <a16:creationId xmlns:a16="http://schemas.microsoft.com/office/drawing/2014/main" id="{0D0B4A41-3AAC-4CE2-A4A3-20A6F0944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56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190</xdr:row>
      <xdr:rowOff>0</xdr:rowOff>
    </xdr:from>
    <xdr:ext cx="47625" cy="9525"/>
    <xdr:pic>
      <xdr:nvPicPr>
        <xdr:cNvPr id="26" name="Grafik 25" descr="http://slapshot.ch.sportalsports.com/images/blank.gif">
          <a:extLst>
            <a:ext uri="{FF2B5EF4-FFF2-40B4-BE49-F238E27FC236}">
              <a16:creationId xmlns:a16="http://schemas.microsoft.com/office/drawing/2014/main" id="{3B80397D-6218-42E1-9736-E565480D7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760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129</xdr:row>
      <xdr:rowOff>0</xdr:rowOff>
    </xdr:from>
    <xdr:ext cx="47625" cy="9525"/>
    <xdr:pic>
      <xdr:nvPicPr>
        <xdr:cNvPr id="27" name="Grafik 26" descr="http://slapshot.ch.sportalsports.com/images/blank.gif">
          <a:extLst>
            <a:ext uri="{FF2B5EF4-FFF2-40B4-BE49-F238E27FC236}">
              <a16:creationId xmlns:a16="http://schemas.microsoft.com/office/drawing/2014/main" id="{D746B323-0637-4E34-9B89-997AD13F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604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28" name="Grafik 27" descr="http://slapshot.ch.sportalsports.com/images/blank.gif">
          <a:extLst>
            <a:ext uri="{FF2B5EF4-FFF2-40B4-BE49-F238E27FC236}">
              <a16:creationId xmlns:a16="http://schemas.microsoft.com/office/drawing/2014/main" id="{2E72E95E-D220-4B03-BC88-B0927B870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620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29" name="Grafik 28" descr="http://slapshot.ch.sportalsports.com/images/blank.gif">
          <a:extLst>
            <a:ext uri="{FF2B5EF4-FFF2-40B4-BE49-F238E27FC236}">
              <a16:creationId xmlns:a16="http://schemas.microsoft.com/office/drawing/2014/main" id="{FB00D30B-FA45-4E6E-AB8C-37DC87E7E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850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148</xdr:row>
      <xdr:rowOff>0</xdr:rowOff>
    </xdr:from>
    <xdr:ext cx="47625" cy="9525"/>
    <xdr:pic>
      <xdr:nvPicPr>
        <xdr:cNvPr id="30" name="Grafik 29" descr="http://slapshot.ch.sportalsports.com/images/blank.gif">
          <a:extLst>
            <a:ext uri="{FF2B5EF4-FFF2-40B4-BE49-F238E27FC236}">
              <a16:creationId xmlns:a16="http://schemas.microsoft.com/office/drawing/2014/main" id="{32BD2A8F-AB32-43CD-9C1D-A474CEE88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079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155</xdr:row>
      <xdr:rowOff>0</xdr:rowOff>
    </xdr:from>
    <xdr:ext cx="47625" cy="9525"/>
    <xdr:pic>
      <xdr:nvPicPr>
        <xdr:cNvPr id="31" name="Grafik 30" descr="http://slapshot.ch.sportalsports.com/images/blank.gif">
          <a:extLst>
            <a:ext uri="{FF2B5EF4-FFF2-40B4-BE49-F238E27FC236}">
              <a16:creationId xmlns:a16="http://schemas.microsoft.com/office/drawing/2014/main" id="{F2324C6B-D373-485C-B354-A3C425F96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359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191</xdr:row>
      <xdr:rowOff>0</xdr:rowOff>
    </xdr:from>
    <xdr:ext cx="47625" cy="9525"/>
    <xdr:pic>
      <xdr:nvPicPr>
        <xdr:cNvPr id="32" name="Grafik 31" descr="http://slapshot.ch.sportalsports.com/images/blank.gif">
          <a:extLst>
            <a:ext uri="{FF2B5EF4-FFF2-40B4-BE49-F238E27FC236}">
              <a16:creationId xmlns:a16="http://schemas.microsoft.com/office/drawing/2014/main" id="{A983A6A8-FB4A-48A4-A763-37A020F65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943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33" name="Grafik 32" descr="http://slapshot.ch.sportalsports.com/images/blank.gif">
          <a:extLst>
            <a:ext uri="{FF2B5EF4-FFF2-40B4-BE49-F238E27FC236}">
              <a16:creationId xmlns:a16="http://schemas.microsoft.com/office/drawing/2014/main" id="{286E66A1-05E9-422E-B8BA-EEE835A3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316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34" name="Grafik 33" descr="http://slapshot.ch.sportalsports.com/images/blank.gif">
          <a:extLst>
            <a:ext uri="{FF2B5EF4-FFF2-40B4-BE49-F238E27FC236}">
              <a16:creationId xmlns:a16="http://schemas.microsoft.com/office/drawing/2014/main" id="{54F81FED-A747-4B37-B6B6-4B2EC415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352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35" name="Grafik 34" descr="http://slapshot.ch.sportalsports.com/images/blank.gif">
          <a:extLst>
            <a:ext uri="{FF2B5EF4-FFF2-40B4-BE49-F238E27FC236}">
              <a16:creationId xmlns:a16="http://schemas.microsoft.com/office/drawing/2014/main" id="{73E81D24-45F9-46D9-B671-C89010642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095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36" name="Grafik 35" descr="http://slapshot.ch.sportalsports.com/images/blank.gif">
          <a:extLst>
            <a:ext uri="{FF2B5EF4-FFF2-40B4-BE49-F238E27FC236}">
              <a16:creationId xmlns:a16="http://schemas.microsoft.com/office/drawing/2014/main" id="{5A12110D-FD41-44D7-9EDC-0B1C2FD3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157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37" name="Grafik 36" descr="http://slapshot.ch.sportalsports.com/images/blank.gif">
          <a:extLst>
            <a:ext uri="{FF2B5EF4-FFF2-40B4-BE49-F238E27FC236}">
              <a16:creationId xmlns:a16="http://schemas.microsoft.com/office/drawing/2014/main" id="{E1A96F33-39C6-4696-B304-AB52F8770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231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201</xdr:row>
      <xdr:rowOff>0</xdr:rowOff>
    </xdr:from>
    <xdr:ext cx="47625" cy="9525"/>
    <xdr:pic>
      <xdr:nvPicPr>
        <xdr:cNvPr id="38" name="Grafik 37" descr="http://slapshot.ch.sportalsports.com/images/blank.gif">
          <a:extLst>
            <a:ext uri="{FF2B5EF4-FFF2-40B4-BE49-F238E27FC236}">
              <a16:creationId xmlns:a16="http://schemas.microsoft.com/office/drawing/2014/main" id="{21539BB1-4EEC-441D-9072-0E8210BA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772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119</xdr:row>
      <xdr:rowOff>0</xdr:rowOff>
    </xdr:from>
    <xdr:ext cx="47625" cy="9525"/>
    <xdr:pic>
      <xdr:nvPicPr>
        <xdr:cNvPr id="39" name="Grafik 38" descr="http://slapshot.ch.sportalsports.com/images/blank.gif">
          <a:extLst>
            <a:ext uri="{FF2B5EF4-FFF2-40B4-BE49-F238E27FC236}">
              <a16:creationId xmlns:a16="http://schemas.microsoft.com/office/drawing/2014/main" id="{692E7925-EB1F-478B-9057-A39FDA1FF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776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170</xdr:row>
      <xdr:rowOff>0</xdr:rowOff>
    </xdr:from>
    <xdr:ext cx="47625" cy="9525"/>
    <xdr:pic>
      <xdr:nvPicPr>
        <xdr:cNvPr id="40" name="Grafik 39" descr="http://slapshot.ch.sportalsports.com/images/blank.gif">
          <a:extLst>
            <a:ext uri="{FF2B5EF4-FFF2-40B4-BE49-F238E27FC236}">
              <a16:creationId xmlns:a16="http://schemas.microsoft.com/office/drawing/2014/main" id="{57814776-AE02-4E9E-9B5F-A9BACD73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103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131</xdr:row>
      <xdr:rowOff>0</xdr:rowOff>
    </xdr:from>
    <xdr:ext cx="47625" cy="9525"/>
    <xdr:pic>
      <xdr:nvPicPr>
        <xdr:cNvPr id="41" name="Grafik 40" descr="http://slapshot.ch.sportalsports.com/images/blank.gif">
          <a:extLst>
            <a:ext uri="{FF2B5EF4-FFF2-40B4-BE49-F238E27FC236}">
              <a16:creationId xmlns:a16="http://schemas.microsoft.com/office/drawing/2014/main" id="{6A1C9841-1DAA-4669-A4C1-261D40BE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970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180</xdr:row>
      <xdr:rowOff>0</xdr:rowOff>
    </xdr:from>
    <xdr:ext cx="47625" cy="9525"/>
    <xdr:pic>
      <xdr:nvPicPr>
        <xdr:cNvPr id="42" name="Grafik 41" descr="http://slapshot.ch.sportalsports.com/images/blank.gif">
          <a:extLst>
            <a:ext uri="{FF2B5EF4-FFF2-40B4-BE49-F238E27FC236}">
              <a16:creationId xmlns:a16="http://schemas.microsoft.com/office/drawing/2014/main" id="{9E3132FC-8B58-42E5-904C-69AA8A63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931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43" name="Grafik 42" descr="http://slapshot.ch.sportalsports.com/images/blank.gif">
          <a:extLst>
            <a:ext uri="{FF2B5EF4-FFF2-40B4-BE49-F238E27FC236}">
              <a16:creationId xmlns:a16="http://schemas.microsoft.com/office/drawing/2014/main" id="{4A34A165-057F-4854-8443-33FC6BC05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484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44" name="Grafik 43" descr="http://slapshot.ch.sportalsports.com/images/blank.gif">
          <a:extLst>
            <a:ext uri="{FF2B5EF4-FFF2-40B4-BE49-F238E27FC236}">
              <a16:creationId xmlns:a16="http://schemas.microsoft.com/office/drawing/2014/main" id="{708E00F8-C9F4-425A-8588-237D9FA7C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398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47625" cy="9525"/>
    <xdr:pic>
      <xdr:nvPicPr>
        <xdr:cNvPr id="45" name="Grafik 44" descr="http://slapshot.ch.sportalsports.com/images/blank.gif">
          <a:extLst>
            <a:ext uri="{FF2B5EF4-FFF2-40B4-BE49-F238E27FC236}">
              <a16:creationId xmlns:a16="http://schemas.microsoft.com/office/drawing/2014/main" id="{3C25BDD1-7FC0-4548-87C7-2F747CEB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340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46" name="Grafik 45" descr="http://slapshot.ch.sportalsports.com/images/blank.gif">
          <a:extLst>
            <a:ext uri="{FF2B5EF4-FFF2-40B4-BE49-F238E27FC236}">
              <a16:creationId xmlns:a16="http://schemas.microsoft.com/office/drawing/2014/main" id="{F6DFDCA9-304F-477E-BD36-70AE2A26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581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47" name="Grafik 46" descr="http://slapshot.ch.sportalsports.com/images/blank.gif">
          <a:extLst>
            <a:ext uri="{FF2B5EF4-FFF2-40B4-BE49-F238E27FC236}">
              <a16:creationId xmlns:a16="http://schemas.microsoft.com/office/drawing/2014/main" id="{752B0332-5723-4D7A-99AD-F2F47EB92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935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182</xdr:row>
      <xdr:rowOff>0</xdr:rowOff>
    </xdr:from>
    <xdr:ext cx="47625" cy="9525"/>
    <xdr:pic>
      <xdr:nvPicPr>
        <xdr:cNvPr id="48" name="Grafik 47" descr="http://slapshot.ch.sportalsports.com/images/blank.gif">
          <a:extLst>
            <a:ext uri="{FF2B5EF4-FFF2-40B4-BE49-F238E27FC236}">
              <a16:creationId xmlns:a16="http://schemas.microsoft.com/office/drawing/2014/main" id="{9A8CDFD8-F78A-4CCA-B024-ACD99DCE9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297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125</xdr:row>
      <xdr:rowOff>0</xdr:rowOff>
    </xdr:from>
    <xdr:ext cx="47625" cy="9525"/>
    <xdr:pic>
      <xdr:nvPicPr>
        <xdr:cNvPr id="49" name="Grafik 48" descr="http://slapshot.ch.sportalsports.com/images/blank.gif">
          <a:extLst>
            <a:ext uri="{FF2B5EF4-FFF2-40B4-BE49-F238E27FC236}">
              <a16:creationId xmlns:a16="http://schemas.microsoft.com/office/drawing/2014/main" id="{0315B3BA-573C-4A53-A11F-64144F33F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873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207</xdr:row>
      <xdr:rowOff>0</xdr:rowOff>
    </xdr:from>
    <xdr:ext cx="47625" cy="9525"/>
    <xdr:pic>
      <xdr:nvPicPr>
        <xdr:cNvPr id="50" name="Grafik 49" descr="http://slapshot.ch.sportalsports.com/images/blank.gif">
          <a:extLst>
            <a:ext uri="{FF2B5EF4-FFF2-40B4-BE49-F238E27FC236}">
              <a16:creationId xmlns:a16="http://schemas.microsoft.com/office/drawing/2014/main" id="{906445DE-9117-4A14-A81C-26333EA09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869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151</xdr:row>
      <xdr:rowOff>0</xdr:rowOff>
    </xdr:from>
    <xdr:ext cx="47625" cy="9525"/>
    <xdr:pic>
      <xdr:nvPicPr>
        <xdr:cNvPr id="51" name="Grafik 50" descr="http://slapshot.ch.sportalsports.com/images/blank.gif">
          <a:extLst>
            <a:ext uri="{FF2B5EF4-FFF2-40B4-BE49-F238E27FC236}">
              <a16:creationId xmlns:a16="http://schemas.microsoft.com/office/drawing/2014/main" id="{2360F062-554A-46BD-BBF8-EE869A393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628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52" name="Grafik 51" descr="http://slapshot.ch.sportalsports.com/images/blank.gif">
          <a:extLst>
            <a:ext uri="{FF2B5EF4-FFF2-40B4-BE49-F238E27FC236}">
              <a16:creationId xmlns:a16="http://schemas.microsoft.com/office/drawing/2014/main" id="{2534A9D5-DA3C-426A-ABD9-785AA51F8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682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133</xdr:row>
      <xdr:rowOff>0</xdr:rowOff>
    </xdr:from>
    <xdr:ext cx="47625" cy="9525"/>
    <xdr:pic>
      <xdr:nvPicPr>
        <xdr:cNvPr id="53" name="Grafik 52" descr="http://slapshot.ch.sportalsports.com/images/blank.gif">
          <a:extLst>
            <a:ext uri="{FF2B5EF4-FFF2-40B4-BE49-F238E27FC236}">
              <a16:creationId xmlns:a16="http://schemas.microsoft.com/office/drawing/2014/main" id="{B3030996-028C-4F1E-9D16-CDCF1441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533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169</xdr:row>
      <xdr:rowOff>0</xdr:rowOff>
    </xdr:from>
    <xdr:ext cx="47625" cy="9525"/>
    <xdr:pic>
      <xdr:nvPicPr>
        <xdr:cNvPr id="54" name="Grafik 53" descr="http://slapshot.ch.sportalsports.com/images/blank.gif">
          <a:extLst>
            <a:ext uri="{FF2B5EF4-FFF2-40B4-BE49-F238E27FC236}">
              <a16:creationId xmlns:a16="http://schemas.microsoft.com/office/drawing/2014/main" id="{5E48F273-58B9-4A3C-B067-028CD8835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920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176</xdr:row>
      <xdr:rowOff>0</xdr:rowOff>
    </xdr:from>
    <xdr:ext cx="47625" cy="9525"/>
    <xdr:pic>
      <xdr:nvPicPr>
        <xdr:cNvPr id="55" name="Grafik 54" descr="http://slapshot.ch.sportalsports.com/images/blank.gif">
          <a:extLst>
            <a:ext uri="{FF2B5EF4-FFF2-40B4-BE49-F238E27FC236}">
              <a16:creationId xmlns:a16="http://schemas.microsoft.com/office/drawing/2014/main" id="{4587A29D-AAE6-48A1-BF3E-4F3AC9B9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200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92</xdr:row>
      <xdr:rowOff>0</xdr:rowOff>
    </xdr:from>
    <xdr:ext cx="47625" cy="9525"/>
    <xdr:pic>
      <xdr:nvPicPr>
        <xdr:cNvPr id="56" name="Grafik 55" descr="http://slapshot.ch.sportalsports.com/images/blank.gif">
          <a:extLst>
            <a:ext uri="{FF2B5EF4-FFF2-40B4-BE49-F238E27FC236}">
              <a16:creationId xmlns:a16="http://schemas.microsoft.com/office/drawing/2014/main" id="{80A966C2-9664-42F1-8902-42D84969E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838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57" name="Grafik 56" descr="http://slapshot.ch.sportalsports.com/images/blank.gif">
          <a:extLst>
            <a:ext uri="{FF2B5EF4-FFF2-40B4-BE49-F238E27FC236}">
              <a16:creationId xmlns:a16="http://schemas.microsoft.com/office/drawing/2014/main" id="{C0DBE675-49BA-47AA-A594-BFE2BE835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118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58" name="Grafik 57" descr="http://slapshot.ch.sportalsports.com/images/blank.gif">
          <a:extLst>
            <a:ext uri="{FF2B5EF4-FFF2-40B4-BE49-F238E27FC236}">
              <a16:creationId xmlns:a16="http://schemas.microsoft.com/office/drawing/2014/main" id="{52802D3C-C5F9-440A-9189-004DB9C6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947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199</xdr:row>
      <xdr:rowOff>0</xdr:rowOff>
    </xdr:from>
    <xdr:ext cx="47625" cy="9525"/>
    <xdr:pic>
      <xdr:nvPicPr>
        <xdr:cNvPr id="59" name="Grafik 58" descr="http://slapshot.ch.sportalsports.com/images/blank.gif">
          <a:extLst>
            <a:ext uri="{FF2B5EF4-FFF2-40B4-BE49-F238E27FC236}">
              <a16:creationId xmlns:a16="http://schemas.microsoft.com/office/drawing/2014/main" id="{4CB167DE-204D-47F9-8172-18710A21C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406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135</xdr:row>
      <xdr:rowOff>0</xdr:rowOff>
    </xdr:from>
    <xdr:ext cx="47625" cy="9525"/>
    <xdr:pic>
      <xdr:nvPicPr>
        <xdr:cNvPr id="60" name="Grafik 59" descr="http://slapshot.ch.sportalsports.com/images/blank.gif">
          <a:extLst>
            <a:ext uri="{FF2B5EF4-FFF2-40B4-BE49-F238E27FC236}">
              <a16:creationId xmlns:a16="http://schemas.microsoft.com/office/drawing/2014/main" id="{7EE1BEA4-9EC0-404C-9843-F3903930A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5702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187</xdr:row>
      <xdr:rowOff>0</xdr:rowOff>
    </xdr:from>
    <xdr:ext cx="47625" cy="9525"/>
    <xdr:pic>
      <xdr:nvPicPr>
        <xdr:cNvPr id="61" name="Grafik 60" descr="http://slapshot.ch.sportalsports.com/images/blank.gif">
          <a:extLst>
            <a:ext uri="{FF2B5EF4-FFF2-40B4-BE49-F238E27FC236}">
              <a16:creationId xmlns:a16="http://schemas.microsoft.com/office/drawing/2014/main" id="{A430359F-E57D-441E-9BF8-68D4E4FA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212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47</xdr:row>
      <xdr:rowOff>0</xdr:rowOff>
    </xdr:from>
    <xdr:ext cx="47625" cy="9525"/>
    <xdr:pic>
      <xdr:nvPicPr>
        <xdr:cNvPr id="62" name="Grafik 61" descr="http://slapshot.ch.sportalsports.com/images/blank.gif">
          <a:extLst>
            <a:ext uri="{FF2B5EF4-FFF2-40B4-BE49-F238E27FC236}">
              <a16:creationId xmlns:a16="http://schemas.microsoft.com/office/drawing/2014/main" id="{BAA1BC3A-257C-42AB-9A1D-E58E8A70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608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63" name="Grafik 62" descr="http://slapshot.ch.sportalsports.com/images/blank.gif">
          <a:extLst>
            <a:ext uri="{FF2B5EF4-FFF2-40B4-BE49-F238E27FC236}">
              <a16:creationId xmlns:a16="http://schemas.microsoft.com/office/drawing/2014/main" id="{0DCAEDB6-D8CC-4DE3-9A1F-FE7C71B88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278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163</xdr:row>
      <xdr:rowOff>0</xdr:rowOff>
    </xdr:from>
    <xdr:ext cx="47625" cy="9525"/>
    <xdr:pic>
      <xdr:nvPicPr>
        <xdr:cNvPr id="64" name="Grafik 63" descr="http://slapshot.ch.sportalsports.com/images/blank.gif">
          <a:extLst>
            <a:ext uri="{FF2B5EF4-FFF2-40B4-BE49-F238E27FC236}">
              <a16:creationId xmlns:a16="http://schemas.microsoft.com/office/drawing/2014/main" id="{6E081F85-A94E-4304-8DA6-6E4E1AE5F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822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65" name="Grafik 64" descr="http://slapshot.ch.sportalsports.com/images/blank.gif">
          <a:extLst>
            <a:ext uri="{FF2B5EF4-FFF2-40B4-BE49-F238E27FC236}">
              <a16:creationId xmlns:a16="http://schemas.microsoft.com/office/drawing/2014/main" id="{E3A9EAD2-46B2-4EB9-BCB8-8966E8AFA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032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196</xdr:row>
      <xdr:rowOff>0</xdr:rowOff>
    </xdr:from>
    <xdr:ext cx="47625" cy="9525"/>
    <xdr:pic>
      <xdr:nvPicPr>
        <xdr:cNvPr id="66" name="Grafik 65" descr="http://slapshot.ch.sportalsports.com/images/blank.gif">
          <a:extLst>
            <a:ext uri="{FF2B5EF4-FFF2-40B4-BE49-F238E27FC236}">
              <a16:creationId xmlns:a16="http://schemas.microsoft.com/office/drawing/2014/main" id="{E9707EE6-BF89-4075-9C14-73763514C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857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115</xdr:row>
      <xdr:rowOff>0</xdr:rowOff>
    </xdr:from>
    <xdr:ext cx="47625" cy="9525"/>
    <xdr:pic>
      <xdr:nvPicPr>
        <xdr:cNvPr id="67" name="Grafik 66" descr="http://slapshot.ch.sportalsports.com/images/blank.gif">
          <a:extLst>
            <a:ext uri="{FF2B5EF4-FFF2-40B4-BE49-F238E27FC236}">
              <a16:creationId xmlns:a16="http://schemas.microsoft.com/office/drawing/2014/main" id="{F098338D-80BF-4A05-983A-936DF0B6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044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68" name="Grafik 67" descr="http://slapshot.ch.sportalsports.com/images/blank.gif">
          <a:extLst>
            <a:ext uri="{FF2B5EF4-FFF2-40B4-BE49-F238E27FC236}">
              <a16:creationId xmlns:a16="http://schemas.microsoft.com/office/drawing/2014/main" id="{055EA9ED-47DE-4074-914A-D57C1544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192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69" name="Grafik 68" descr="http://slapshot.ch.sportalsports.com/images/blank.gif">
          <a:extLst>
            <a:ext uri="{FF2B5EF4-FFF2-40B4-BE49-F238E27FC236}">
              <a16:creationId xmlns:a16="http://schemas.microsoft.com/office/drawing/2014/main" id="{7B025B78-7375-455B-B873-4131C0049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39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147</xdr:row>
      <xdr:rowOff>0</xdr:rowOff>
    </xdr:from>
    <xdr:ext cx="47625" cy="9525"/>
    <xdr:pic>
      <xdr:nvPicPr>
        <xdr:cNvPr id="70" name="Grafik 69" descr="http://slapshot.ch.sportalsports.com/images/blank.gif">
          <a:extLst>
            <a:ext uri="{FF2B5EF4-FFF2-40B4-BE49-F238E27FC236}">
              <a16:creationId xmlns:a16="http://schemas.microsoft.com/office/drawing/2014/main" id="{8498027B-444D-4A92-9FCC-CF4062A6A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896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173</xdr:row>
      <xdr:rowOff>0</xdr:rowOff>
    </xdr:from>
    <xdr:ext cx="47625" cy="9525"/>
    <xdr:pic>
      <xdr:nvPicPr>
        <xdr:cNvPr id="71" name="Grafik 70" descr="http://slapshot.ch.sportalsports.com/images/blank.gif">
          <a:extLst>
            <a:ext uri="{FF2B5EF4-FFF2-40B4-BE49-F238E27FC236}">
              <a16:creationId xmlns:a16="http://schemas.microsoft.com/office/drawing/2014/main" id="{5DB538A1-DA5A-43AD-8F5F-5CD923019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651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72" name="Grafik 71" descr="http://slapshot.ch.sportalsports.com/images/blank.gif">
          <a:extLst>
            <a:ext uri="{FF2B5EF4-FFF2-40B4-BE49-F238E27FC236}">
              <a16:creationId xmlns:a16="http://schemas.microsoft.com/office/drawing/2014/main" id="{C1582A74-E7DE-4F40-8D9F-A746CEBB7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546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47625" cy="9525"/>
    <xdr:pic>
      <xdr:nvPicPr>
        <xdr:cNvPr id="73" name="Grafik 72" descr="http://slapshot.ch.sportalsports.com/images/blank.gif">
          <a:extLst>
            <a:ext uri="{FF2B5EF4-FFF2-40B4-BE49-F238E27FC236}">
              <a16:creationId xmlns:a16="http://schemas.microsoft.com/office/drawing/2014/main" id="{85344357-A931-4C95-9D36-6535A136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986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74" name="Grafik 73" descr="http://slapshot.ch.sportalsports.com/images/blank.gif">
          <a:extLst>
            <a:ext uri="{FF2B5EF4-FFF2-40B4-BE49-F238E27FC236}">
              <a16:creationId xmlns:a16="http://schemas.microsoft.com/office/drawing/2014/main" id="{41E574FA-9756-46EC-9632-B97972912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02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75" name="Grafik 74" descr="http://slapshot.ch.sportalsports.com/images/blank.gif">
          <a:extLst>
            <a:ext uri="{FF2B5EF4-FFF2-40B4-BE49-F238E27FC236}">
              <a16:creationId xmlns:a16="http://schemas.microsoft.com/office/drawing/2014/main" id="{EEF7619E-C77D-470C-92D5-8C15933B0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962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179</xdr:row>
      <xdr:rowOff>0</xdr:rowOff>
    </xdr:from>
    <xdr:ext cx="47625" cy="9525"/>
    <xdr:pic>
      <xdr:nvPicPr>
        <xdr:cNvPr id="76" name="Grafik 75" descr="http://slapshot.ch.sportalsports.com/images/blank.gif">
          <a:extLst>
            <a:ext uri="{FF2B5EF4-FFF2-40B4-BE49-F238E27FC236}">
              <a16:creationId xmlns:a16="http://schemas.microsoft.com/office/drawing/2014/main" id="{DD83F999-B86A-4685-9004-0FFC2DC9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748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194</xdr:row>
      <xdr:rowOff>0</xdr:rowOff>
    </xdr:from>
    <xdr:ext cx="47625" cy="9525"/>
    <xdr:pic>
      <xdr:nvPicPr>
        <xdr:cNvPr id="77" name="Grafik 76" descr="http://slapshot.ch.sportalsports.com/images/blank.gif">
          <a:extLst>
            <a:ext uri="{FF2B5EF4-FFF2-40B4-BE49-F238E27FC236}">
              <a16:creationId xmlns:a16="http://schemas.microsoft.com/office/drawing/2014/main" id="{FEE7223B-EF48-4947-9CE4-7565D2E0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492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78" name="Grafik 77" descr="http://slapshot.ch.sportalsports.com/images/blank.gif">
          <a:extLst>
            <a:ext uri="{FF2B5EF4-FFF2-40B4-BE49-F238E27FC236}">
              <a16:creationId xmlns:a16="http://schemas.microsoft.com/office/drawing/2014/main" id="{7C97D4F0-51A9-4081-B850-32460562B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511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221</xdr:row>
      <xdr:rowOff>0</xdr:rowOff>
    </xdr:from>
    <xdr:ext cx="47625" cy="9525"/>
    <xdr:pic>
      <xdr:nvPicPr>
        <xdr:cNvPr id="79" name="Grafik 78" descr="http://slapshot.ch.sportalsports.com/images/blank.gif">
          <a:extLst>
            <a:ext uri="{FF2B5EF4-FFF2-40B4-BE49-F238E27FC236}">
              <a16:creationId xmlns:a16="http://schemas.microsoft.com/office/drawing/2014/main" id="{1869BA51-9AC4-4182-A369-62154EF9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429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80" name="Grafik 79" descr="http://slapshot.ch.sportalsports.com/images/blank.gif">
          <a:extLst>
            <a:ext uri="{FF2B5EF4-FFF2-40B4-BE49-F238E27FC236}">
              <a16:creationId xmlns:a16="http://schemas.microsoft.com/office/drawing/2014/main" id="{C4E144C4-BA82-46A7-9BFF-F168B4DE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08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175</xdr:row>
      <xdr:rowOff>0</xdr:rowOff>
    </xdr:from>
    <xdr:ext cx="47625" cy="9525"/>
    <xdr:pic>
      <xdr:nvPicPr>
        <xdr:cNvPr id="81" name="Grafik 80" descr="http://slapshot.ch.sportalsports.com/images/blank.gif">
          <a:extLst>
            <a:ext uri="{FF2B5EF4-FFF2-40B4-BE49-F238E27FC236}">
              <a16:creationId xmlns:a16="http://schemas.microsoft.com/office/drawing/2014/main" id="{50851E19-F283-4DC3-968E-90CB9EFA5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017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82" name="Grafik 81" descr="http://slapshot.ch.sportalsports.com/images/blank.gif">
          <a:extLst>
            <a:ext uri="{FF2B5EF4-FFF2-40B4-BE49-F238E27FC236}">
              <a16:creationId xmlns:a16="http://schemas.microsoft.com/office/drawing/2014/main" id="{E8548E95-8928-4A66-92E9-3C4CF74E9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70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83" name="Grafik 82" descr="http://slapshot.ch.sportalsports.com/images/blank.gif">
          <a:extLst>
            <a:ext uri="{FF2B5EF4-FFF2-40B4-BE49-F238E27FC236}">
              <a16:creationId xmlns:a16="http://schemas.microsoft.com/office/drawing/2014/main" id="{24211A25-3902-4054-9797-4EB1E5A8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752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84" name="Grafik 83" descr="http://slapshot.ch.sportalsports.com/images/blank.gif">
          <a:extLst>
            <a:ext uri="{FF2B5EF4-FFF2-40B4-BE49-F238E27FC236}">
              <a16:creationId xmlns:a16="http://schemas.microsoft.com/office/drawing/2014/main" id="{F9161587-17EA-494E-AB55-CDA0E1737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488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142</xdr:row>
      <xdr:rowOff>0</xdr:rowOff>
    </xdr:from>
    <xdr:ext cx="47625" cy="9525"/>
    <xdr:pic>
      <xdr:nvPicPr>
        <xdr:cNvPr id="85" name="Grafik 84" descr="http://slapshot.ch.sportalsports.com/images/blank.gif">
          <a:extLst>
            <a:ext uri="{FF2B5EF4-FFF2-40B4-BE49-F238E27FC236}">
              <a16:creationId xmlns:a16="http://schemas.microsoft.com/office/drawing/2014/main" id="{78FE77E8-D722-49D8-B57A-88719F81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982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70</xdr:row>
      <xdr:rowOff>0</xdr:rowOff>
    </xdr:from>
    <xdr:ext cx="47625" cy="9525"/>
    <xdr:pic>
      <xdr:nvPicPr>
        <xdr:cNvPr id="86" name="Grafik 85" descr="http://slapshot.ch.sportalsports.com/images/blank.gif">
          <a:extLst>
            <a:ext uri="{FF2B5EF4-FFF2-40B4-BE49-F238E27FC236}">
              <a16:creationId xmlns:a16="http://schemas.microsoft.com/office/drawing/2014/main" id="{BAFE4297-D217-4DCD-9151-8B627704C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815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197</xdr:row>
      <xdr:rowOff>0</xdr:rowOff>
    </xdr:from>
    <xdr:ext cx="47625" cy="9525"/>
    <xdr:pic>
      <xdr:nvPicPr>
        <xdr:cNvPr id="87" name="Grafik 86" descr="http://slapshot.ch.sportalsports.com/images/blank.gif">
          <a:extLst>
            <a:ext uri="{FF2B5EF4-FFF2-40B4-BE49-F238E27FC236}">
              <a16:creationId xmlns:a16="http://schemas.microsoft.com/office/drawing/2014/main" id="{64B2073A-AC94-4C2B-BDC8-EAC45A71C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040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88" name="Grafik 87" descr="http://slapshot.ch.sportalsports.com/images/blank.gif">
          <a:extLst>
            <a:ext uri="{FF2B5EF4-FFF2-40B4-BE49-F238E27FC236}">
              <a16:creationId xmlns:a16="http://schemas.microsoft.com/office/drawing/2014/main" id="{292CE06C-0AA1-4117-A674-745D94B18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741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89" name="Grafik 88" descr="http://slapshot.ch.sportalsports.com/images/blank.gif">
          <a:extLst>
            <a:ext uri="{FF2B5EF4-FFF2-40B4-BE49-F238E27FC236}">
              <a16:creationId xmlns:a16="http://schemas.microsoft.com/office/drawing/2014/main" id="{D14DD486-DD95-4F89-822F-F8D1CA7B2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667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224</xdr:row>
      <xdr:rowOff>0</xdr:rowOff>
    </xdr:from>
    <xdr:ext cx="47625" cy="9525"/>
    <xdr:pic>
      <xdr:nvPicPr>
        <xdr:cNvPr id="90" name="Grafik 89" descr="http://slapshot.ch.sportalsports.com/images/blank.gif">
          <a:extLst>
            <a:ext uri="{FF2B5EF4-FFF2-40B4-BE49-F238E27FC236}">
              <a16:creationId xmlns:a16="http://schemas.microsoft.com/office/drawing/2014/main" id="{73CD79D0-9083-4651-8300-8A3997998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978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91" name="Grafik 90" descr="http://slapshot.ch.sportalsports.com/images/blank.gif">
          <a:extLst>
            <a:ext uri="{FF2B5EF4-FFF2-40B4-BE49-F238E27FC236}">
              <a16:creationId xmlns:a16="http://schemas.microsoft.com/office/drawing/2014/main" id="{40CC5201-9D2A-4E7E-A3D6-49E944D5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219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92" name="Grafik 91" descr="http://slapshot.ch.sportalsports.com/images/blank.gif">
          <a:extLst>
            <a:ext uri="{FF2B5EF4-FFF2-40B4-BE49-F238E27FC236}">
              <a16:creationId xmlns:a16="http://schemas.microsoft.com/office/drawing/2014/main" id="{897569CB-7DD4-44EF-9DB8-798E2EB9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73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189</xdr:row>
      <xdr:rowOff>0</xdr:rowOff>
    </xdr:from>
    <xdr:ext cx="47625" cy="9525"/>
    <xdr:pic>
      <xdr:nvPicPr>
        <xdr:cNvPr id="93" name="Grafik 92" descr="http://slapshot.ch.sportalsports.com/images/blank.gif">
          <a:extLst>
            <a:ext uri="{FF2B5EF4-FFF2-40B4-BE49-F238E27FC236}">
              <a16:creationId xmlns:a16="http://schemas.microsoft.com/office/drawing/2014/main" id="{B5F095BA-2A8A-4532-9B7A-BADA09BA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577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94" name="Grafik 93" descr="http://slapshot.ch.sportalsports.com/images/blank.gif">
          <a:extLst>
            <a:ext uri="{FF2B5EF4-FFF2-40B4-BE49-F238E27FC236}">
              <a16:creationId xmlns:a16="http://schemas.microsoft.com/office/drawing/2014/main" id="{81AC74CD-127E-4690-98E7-83F2335D0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387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168</xdr:row>
      <xdr:rowOff>0</xdr:rowOff>
    </xdr:from>
    <xdr:ext cx="47625" cy="9525"/>
    <xdr:pic>
      <xdr:nvPicPr>
        <xdr:cNvPr id="95" name="Grafik 94" descr="http://slapshot.ch.sportalsports.com/images/blank.gif">
          <a:extLst>
            <a:ext uri="{FF2B5EF4-FFF2-40B4-BE49-F238E27FC236}">
              <a16:creationId xmlns:a16="http://schemas.microsoft.com/office/drawing/2014/main" id="{8E77DA03-5110-4352-8A65-0D6E83610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737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177</xdr:row>
      <xdr:rowOff>0</xdr:rowOff>
    </xdr:from>
    <xdr:ext cx="47625" cy="9525"/>
    <xdr:pic>
      <xdr:nvPicPr>
        <xdr:cNvPr id="96" name="Grafik 95" descr="http://slapshot.ch.sportalsports.com/images/blank.gif">
          <a:extLst>
            <a:ext uri="{FF2B5EF4-FFF2-40B4-BE49-F238E27FC236}">
              <a16:creationId xmlns:a16="http://schemas.microsoft.com/office/drawing/2014/main" id="{61750587-9CD5-44F9-B457-932EEC94C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383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121</xdr:row>
      <xdr:rowOff>0</xdr:rowOff>
    </xdr:from>
    <xdr:ext cx="47625" cy="9525"/>
    <xdr:pic>
      <xdr:nvPicPr>
        <xdr:cNvPr id="97" name="Grafik 96" descr="http://slapshot.ch.sportalsports.com/images/blank.gif">
          <a:extLst>
            <a:ext uri="{FF2B5EF4-FFF2-40B4-BE49-F238E27FC236}">
              <a16:creationId xmlns:a16="http://schemas.microsoft.com/office/drawing/2014/main" id="{59E501AA-585F-44B2-B601-B984F7D6B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141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123</xdr:row>
      <xdr:rowOff>0</xdr:rowOff>
    </xdr:from>
    <xdr:ext cx="47625" cy="9525"/>
    <xdr:pic>
      <xdr:nvPicPr>
        <xdr:cNvPr id="98" name="Grafik 97" descr="http://slapshot.ch.sportalsports.com/images/blank.gif">
          <a:extLst>
            <a:ext uri="{FF2B5EF4-FFF2-40B4-BE49-F238E27FC236}">
              <a16:creationId xmlns:a16="http://schemas.microsoft.com/office/drawing/2014/main" id="{56132DC8-F3ED-4EF6-8008-B69CE1DA6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507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146</xdr:row>
      <xdr:rowOff>0</xdr:rowOff>
    </xdr:from>
    <xdr:ext cx="47625" cy="9525"/>
    <xdr:pic>
      <xdr:nvPicPr>
        <xdr:cNvPr id="99" name="Grafik 98" descr="http://slapshot.ch.sportalsports.com/images/blank.gif">
          <a:extLst>
            <a:ext uri="{FF2B5EF4-FFF2-40B4-BE49-F238E27FC236}">
              <a16:creationId xmlns:a16="http://schemas.microsoft.com/office/drawing/2014/main" id="{3A77E078-0978-488A-B78A-A640F7E0A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713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100" name="Grafik 99" descr="http://slapshot.ch.sportalsports.com/images/blank.gif">
          <a:extLst>
            <a:ext uri="{FF2B5EF4-FFF2-40B4-BE49-F238E27FC236}">
              <a16:creationId xmlns:a16="http://schemas.microsoft.com/office/drawing/2014/main" id="{F177424E-10A7-4436-BFBB-D833B87D8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414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101" name="Grafik 100" descr="http://slapshot.ch.sportalsports.com/images/blank.gif">
          <a:extLst>
            <a:ext uri="{FF2B5EF4-FFF2-40B4-BE49-F238E27FC236}">
              <a16:creationId xmlns:a16="http://schemas.microsoft.com/office/drawing/2014/main" id="{FB5E658A-E9D8-47DE-8076-541C8A991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215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102" name="Grafik 101" descr="http://slapshot.ch.sportalsports.com/images/blank.gif">
          <a:extLst>
            <a:ext uri="{FF2B5EF4-FFF2-40B4-BE49-F238E27FC236}">
              <a16:creationId xmlns:a16="http://schemas.microsoft.com/office/drawing/2014/main" id="{474E55A0-BB6B-4EE8-AC8F-9D9D1B753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254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47625" cy="9525"/>
    <xdr:pic>
      <xdr:nvPicPr>
        <xdr:cNvPr id="103" name="Grafik 102" descr="http://slapshot.ch.sportalsports.com/images/blank.gif">
          <a:extLst>
            <a:ext uri="{FF2B5EF4-FFF2-40B4-BE49-F238E27FC236}">
              <a16:creationId xmlns:a16="http://schemas.microsoft.com/office/drawing/2014/main" id="{AAB9C6EF-42A5-491B-A5B7-3C9FADA10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071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104" name="Grafik 103" descr="http://slapshot.ch.sportalsports.com/images/blank.gif">
          <a:extLst>
            <a:ext uri="{FF2B5EF4-FFF2-40B4-BE49-F238E27FC236}">
              <a16:creationId xmlns:a16="http://schemas.microsoft.com/office/drawing/2014/main" id="{A94D3467-7B59-45DA-93BD-E6162C9AE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130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105" name="Grafik 104" descr="http://slapshot.ch.sportalsports.com/images/blank.gif">
          <a:extLst>
            <a:ext uri="{FF2B5EF4-FFF2-40B4-BE49-F238E27FC236}">
              <a16:creationId xmlns:a16="http://schemas.microsoft.com/office/drawing/2014/main" id="{36F9E530-39F8-4E6C-BE6C-D36E1407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083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106" name="Grafik 105" descr="http://slapshot.ch.sportalsports.com/images/blank.gif">
          <a:extLst>
            <a:ext uri="{FF2B5EF4-FFF2-40B4-BE49-F238E27FC236}">
              <a16:creationId xmlns:a16="http://schemas.microsoft.com/office/drawing/2014/main" id="{36A49382-05C6-4F5B-AF7C-89119CAEF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924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107" name="Grafik 106" descr="http://slapshot.ch.sportalsports.com/images/blank.gif">
          <a:extLst>
            <a:ext uri="{FF2B5EF4-FFF2-40B4-BE49-F238E27FC236}">
              <a16:creationId xmlns:a16="http://schemas.microsoft.com/office/drawing/2014/main" id="{F6A8D987-88F7-4A3C-89A0-230B11DBB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997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195</xdr:row>
      <xdr:rowOff>0</xdr:rowOff>
    </xdr:from>
    <xdr:ext cx="47625" cy="9525"/>
    <xdr:pic>
      <xdr:nvPicPr>
        <xdr:cNvPr id="108" name="Grafik 107" descr="http://slapshot.ch.sportalsports.com/images/blank.gif">
          <a:extLst>
            <a:ext uri="{FF2B5EF4-FFF2-40B4-BE49-F238E27FC236}">
              <a16:creationId xmlns:a16="http://schemas.microsoft.com/office/drawing/2014/main" id="{6945EE29-4319-44FD-98CD-C1A69E161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675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156</xdr:row>
      <xdr:rowOff>0</xdr:rowOff>
    </xdr:from>
    <xdr:ext cx="47625" cy="9525"/>
    <xdr:pic>
      <xdr:nvPicPr>
        <xdr:cNvPr id="109" name="Grafik 108" descr="http://slapshot.ch.sportalsports.com/images/blank.gif">
          <a:extLst>
            <a:ext uri="{FF2B5EF4-FFF2-40B4-BE49-F238E27FC236}">
              <a16:creationId xmlns:a16="http://schemas.microsoft.com/office/drawing/2014/main" id="{A111DC6E-D36A-48F4-A69C-35FE5D46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542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110" name="Grafik 109" descr="http://slapshot.ch.sportalsports.com/images/blank.gif">
          <a:extLst>
            <a:ext uri="{FF2B5EF4-FFF2-40B4-BE49-F238E27FC236}">
              <a16:creationId xmlns:a16="http://schemas.microsoft.com/office/drawing/2014/main" id="{5BECA641-4BDD-404D-85AC-0F8AC8C19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534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111" name="Grafik 110" descr="http://slapshot.ch.sportalsports.com/images/blank.gif">
          <a:extLst>
            <a:ext uri="{FF2B5EF4-FFF2-40B4-BE49-F238E27FC236}">
              <a16:creationId xmlns:a16="http://schemas.microsoft.com/office/drawing/2014/main" id="{1E02E85F-65D1-4720-B905-FD30ADF94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25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181</xdr:row>
      <xdr:rowOff>0</xdr:rowOff>
    </xdr:from>
    <xdr:ext cx="47625" cy="9525"/>
    <xdr:pic>
      <xdr:nvPicPr>
        <xdr:cNvPr id="112" name="Grafik 111" descr="http://slapshot.ch.sportalsports.com/images/blank.gif">
          <a:extLst>
            <a:ext uri="{FF2B5EF4-FFF2-40B4-BE49-F238E27FC236}">
              <a16:creationId xmlns:a16="http://schemas.microsoft.com/office/drawing/2014/main" id="{9DE418C2-EE3D-4567-941E-FBCA201AE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114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113" name="Grafik 112" descr="http://slapshot.ch.sportalsports.com/images/blank.gif">
          <a:extLst>
            <a:ext uri="{FF2B5EF4-FFF2-40B4-BE49-F238E27FC236}">
              <a16:creationId xmlns:a16="http://schemas.microsoft.com/office/drawing/2014/main" id="{96F34313-9EAA-4FF7-AFC6-1EF16BDB2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826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217</xdr:row>
      <xdr:rowOff>0</xdr:rowOff>
    </xdr:from>
    <xdr:ext cx="47625" cy="9525"/>
    <xdr:pic>
      <xdr:nvPicPr>
        <xdr:cNvPr id="114" name="Grafik 113" descr="http://slapshot.ch.sportalsports.com/images/blank.gif">
          <a:extLst>
            <a:ext uri="{FF2B5EF4-FFF2-40B4-BE49-F238E27FC236}">
              <a16:creationId xmlns:a16="http://schemas.microsoft.com/office/drawing/2014/main" id="{5C789980-4A6A-4565-8A0F-C41B27CB4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698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139</xdr:row>
      <xdr:rowOff>0</xdr:rowOff>
    </xdr:from>
    <xdr:ext cx="47625" cy="9525"/>
    <xdr:pic>
      <xdr:nvPicPr>
        <xdr:cNvPr id="115" name="Grafik 114" descr="http://slapshot.ch.sportalsports.com/images/blank.gif">
          <a:extLst>
            <a:ext uri="{FF2B5EF4-FFF2-40B4-BE49-F238E27FC236}">
              <a16:creationId xmlns:a16="http://schemas.microsoft.com/office/drawing/2014/main" id="{62059C2B-AF00-400E-AC4E-CACE7B56C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433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167</xdr:row>
      <xdr:rowOff>0</xdr:rowOff>
    </xdr:from>
    <xdr:ext cx="47625" cy="9525"/>
    <xdr:pic>
      <xdr:nvPicPr>
        <xdr:cNvPr id="116" name="Grafik 115" descr="http://slapshot.ch.sportalsports.com/images/blank.gif">
          <a:extLst>
            <a:ext uri="{FF2B5EF4-FFF2-40B4-BE49-F238E27FC236}">
              <a16:creationId xmlns:a16="http://schemas.microsoft.com/office/drawing/2014/main" id="{C8E9E8C3-B96D-4876-B3AA-C0DE1FCA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554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153</xdr:row>
      <xdr:rowOff>0</xdr:rowOff>
    </xdr:from>
    <xdr:ext cx="47625" cy="9525"/>
    <xdr:pic>
      <xdr:nvPicPr>
        <xdr:cNvPr id="117" name="Grafik 116" descr="http://slapshot.ch.sportalsports.com/images/blank.gif">
          <a:extLst>
            <a:ext uri="{FF2B5EF4-FFF2-40B4-BE49-F238E27FC236}">
              <a16:creationId xmlns:a16="http://schemas.microsoft.com/office/drawing/2014/main" id="{ACBE7FA6-D449-4F9E-9729-7A9A7D9D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994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154</xdr:row>
      <xdr:rowOff>0</xdr:rowOff>
    </xdr:from>
    <xdr:ext cx="47625" cy="9525"/>
    <xdr:pic>
      <xdr:nvPicPr>
        <xdr:cNvPr id="118" name="Grafik 117" descr="http://slapshot.ch.sportalsports.com/images/blank.gif">
          <a:extLst>
            <a:ext uri="{FF2B5EF4-FFF2-40B4-BE49-F238E27FC236}">
              <a16:creationId xmlns:a16="http://schemas.microsoft.com/office/drawing/2014/main" id="{18D76060-3E4D-4300-95D4-D02BB99C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176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188</xdr:row>
      <xdr:rowOff>0</xdr:rowOff>
    </xdr:from>
    <xdr:ext cx="47625" cy="9525"/>
    <xdr:pic>
      <xdr:nvPicPr>
        <xdr:cNvPr id="119" name="Grafik 118" descr="http://slapshot.ch.sportalsports.com/images/blank.gif">
          <a:extLst>
            <a:ext uri="{FF2B5EF4-FFF2-40B4-BE49-F238E27FC236}">
              <a16:creationId xmlns:a16="http://schemas.microsoft.com/office/drawing/2014/main" id="{2891DE65-D5EC-4881-B405-23D6A8B11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394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138</xdr:row>
      <xdr:rowOff>0</xdr:rowOff>
    </xdr:from>
    <xdr:ext cx="47625" cy="9525"/>
    <xdr:pic>
      <xdr:nvPicPr>
        <xdr:cNvPr id="120" name="Grafik 119" descr="http://slapshot.ch.sportalsports.com/images/blank.gif">
          <a:extLst>
            <a:ext uri="{FF2B5EF4-FFF2-40B4-BE49-F238E27FC236}">
              <a16:creationId xmlns:a16="http://schemas.microsoft.com/office/drawing/2014/main" id="{B18BFF35-4C98-4009-8110-63B399453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250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43</xdr:row>
      <xdr:rowOff>0</xdr:rowOff>
    </xdr:from>
    <xdr:ext cx="47625" cy="9525"/>
    <xdr:pic>
      <xdr:nvPicPr>
        <xdr:cNvPr id="121" name="Grafik 120" descr="http://slapshot.ch.sportalsports.com/images/blank.gif">
          <a:extLst>
            <a:ext uri="{FF2B5EF4-FFF2-40B4-BE49-F238E27FC236}">
              <a16:creationId xmlns:a16="http://schemas.microsoft.com/office/drawing/2014/main" id="{F8588481-4AC4-4B99-8594-AC379ABB3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877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184</xdr:row>
      <xdr:rowOff>0</xdr:rowOff>
    </xdr:from>
    <xdr:ext cx="47625" cy="9525"/>
    <xdr:pic>
      <xdr:nvPicPr>
        <xdr:cNvPr id="122" name="Grafik 121" descr="http://slapshot.ch.sportalsports.com/images/blank.gif">
          <a:extLst>
            <a:ext uri="{FF2B5EF4-FFF2-40B4-BE49-F238E27FC236}">
              <a16:creationId xmlns:a16="http://schemas.microsoft.com/office/drawing/2014/main" id="{7238D200-BC07-4C2C-9F58-8354689B4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663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123" name="Grafik 122" descr="http://slapshot.ch.sportalsports.com/images/blank.gif">
          <a:extLst>
            <a:ext uri="{FF2B5EF4-FFF2-40B4-BE49-F238E27FC236}">
              <a16:creationId xmlns:a16="http://schemas.microsoft.com/office/drawing/2014/main" id="{F51F7A56-B651-4829-B64E-798D16C91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900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208</xdr:row>
      <xdr:rowOff>0</xdr:rowOff>
    </xdr:from>
    <xdr:ext cx="47625" cy="9525"/>
    <xdr:pic>
      <xdr:nvPicPr>
        <xdr:cNvPr id="124" name="Grafik 123" descr="http://slapshot.ch.sportalsports.com/images/blank.gif">
          <a:extLst>
            <a:ext uri="{FF2B5EF4-FFF2-40B4-BE49-F238E27FC236}">
              <a16:creationId xmlns:a16="http://schemas.microsoft.com/office/drawing/2014/main" id="{A5AB72E7-2E92-4B65-B88B-00BAD0EEF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052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114</xdr:row>
      <xdr:rowOff>0</xdr:rowOff>
    </xdr:from>
    <xdr:ext cx="47625" cy="9525"/>
    <xdr:pic>
      <xdr:nvPicPr>
        <xdr:cNvPr id="125" name="Grafik 124" descr="http://slapshot.ch.sportalsports.com/images/blank.gif">
          <a:extLst>
            <a:ext uri="{FF2B5EF4-FFF2-40B4-BE49-F238E27FC236}">
              <a16:creationId xmlns:a16="http://schemas.microsoft.com/office/drawing/2014/main" id="{4DE126E0-D281-4E91-8840-15534D90F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861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126" name="Grafik 125" descr="http://slapshot.ch.sportalsports.com/images/blank.gif">
          <a:extLst>
            <a:ext uri="{FF2B5EF4-FFF2-40B4-BE49-F238E27FC236}">
              <a16:creationId xmlns:a16="http://schemas.microsoft.com/office/drawing/2014/main" id="{38A85707-EA9C-4671-9DF9-865567A04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496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116</xdr:row>
      <xdr:rowOff>0</xdr:rowOff>
    </xdr:from>
    <xdr:ext cx="47625" cy="9525"/>
    <xdr:pic>
      <xdr:nvPicPr>
        <xdr:cNvPr id="127" name="Grafik 126" descr="http://slapshot.ch.sportalsports.com/images/blank.gif">
          <a:extLst>
            <a:ext uri="{FF2B5EF4-FFF2-40B4-BE49-F238E27FC236}">
              <a16:creationId xmlns:a16="http://schemas.microsoft.com/office/drawing/2014/main" id="{AB75318F-1AF2-4373-B713-FE02DFB1B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227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145</xdr:row>
      <xdr:rowOff>0</xdr:rowOff>
    </xdr:from>
    <xdr:ext cx="47625" cy="9525"/>
    <xdr:pic>
      <xdr:nvPicPr>
        <xdr:cNvPr id="128" name="Grafik 127" descr="http://slapshot.ch.sportalsports.com/images/blank.gif">
          <a:extLst>
            <a:ext uri="{FF2B5EF4-FFF2-40B4-BE49-F238E27FC236}">
              <a16:creationId xmlns:a16="http://schemas.microsoft.com/office/drawing/2014/main" id="{275756A6-A4B2-4882-9976-CE80125C4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531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193</xdr:row>
      <xdr:rowOff>0</xdr:rowOff>
    </xdr:from>
    <xdr:ext cx="47625" cy="9525"/>
    <xdr:pic>
      <xdr:nvPicPr>
        <xdr:cNvPr id="129" name="Grafik 128" descr="http://slapshot.ch.sportalsports.com/images/blank.gif">
          <a:extLst>
            <a:ext uri="{FF2B5EF4-FFF2-40B4-BE49-F238E27FC236}">
              <a16:creationId xmlns:a16="http://schemas.microsoft.com/office/drawing/2014/main" id="{CD29BE54-F2B7-4F11-9455-F809BDBF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309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185</xdr:row>
      <xdr:rowOff>0</xdr:rowOff>
    </xdr:from>
    <xdr:ext cx="47625" cy="9525"/>
    <xdr:pic>
      <xdr:nvPicPr>
        <xdr:cNvPr id="130" name="Grafik 129" descr="http://slapshot.ch.sportalsports.com/images/blank.gif">
          <a:extLst>
            <a:ext uri="{FF2B5EF4-FFF2-40B4-BE49-F238E27FC236}">
              <a16:creationId xmlns:a16="http://schemas.microsoft.com/office/drawing/2014/main" id="{4AD26480-4F93-47B2-AE53-B9A033B72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846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215</xdr:row>
      <xdr:rowOff>0</xdr:rowOff>
    </xdr:from>
    <xdr:ext cx="47625" cy="9525"/>
    <xdr:pic>
      <xdr:nvPicPr>
        <xdr:cNvPr id="131" name="Grafik 130" descr="http://slapshot.ch.sportalsports.com/images/blank.gif">
          <a:extLst>
            <a:ext uri="{FF2B5EF4-FFF2-40B4-BE49-F238E27FC236}">
              <a16:creationId xmlns:a16="http://schemas.microsoft.com/office/drawing/2014/main" id="{412EB97D-3781-43CD-8F68-CB9EC93D8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332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118</xdr:row>
      <xdr:rowOff>0</xdr:rowOff>
    </xdr:from>
    <xdr:ext cx="47625" cy="9525"/>
    <xdr:pic>
      <xdr:nvPicPr>
        <xdr:cNvPr id="132" name="Grafik 131" descr="http://slapshot.ch.sportalsports.com/images/blank.gif">
          <a:extLst>
            <a:ext uri="{FF2B5EF4-FFF2-40B4-BE49-F238E27FC236}">
              <a16:creationId xmlns:a16="http://schemas.microsoft.com/office/drawing/2014/main" id="{71D06758-746E-462D-B70D-70EDCED34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593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133" name="Grafik 132" descr="http://slapshot.ch.sportalsports.com/images/blank.gif">
          <a:extLst>
            <a:ext uri="{FF2B5EF4-FFF2-40B4-BE49-F238E27FC236}">
              <a16:creationId xmlns:a16="http://schemas.microsoft.com/office/drawing/2014/main" id="{7900F862-A210-40A2-B9AD-DA7BB39FD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08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47625" cy="9525"/>
    <xdr:pic>
      <xdr:nvPicPr>
        <xdr:cNvPr id="134" name="Grafik 133" descr="http://slapshot.ch.sportalsports.com/images/blank.gif">
          <a:extLst>
            <a:ext uri="{FF2B5EF4-FFF2-40B4-BE49-F238E27FC236}">
              <a16:creationId xmlns:a16="http://schemas.microsoft.com/office/drawing/2014/main" id="{AFCF0A16-EFA4-49BA-A740-0DF5FBA78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145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135" name="Grafik 134" descr="http://slapshot.ch.sportalsports.com/images/blank.gif">
          <a:extLst>
            <a:ext uri="{FF2B5EF4-FFF2-40B4-BE49-F238E27FC236}">
              <a16:creationId xmlns:a16="http://schemas.microsoft.com/office/drawing/2014/main" id="{D285520C-7259-4D29-B16C-A56E918D2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301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136" name="Grafik 135" descr="http://slapshot.ch.sportalsports.com/images/blank.gif">
          <a:extLst>
            <a:ext uri="{FF2B5EF4-FFF2-40B4-BE49-F238E27FC236}">
              <a16:creationId xmlns:a16="http://schemas.microsoft.com/office/drawing/2014/main" id="{EF8A4E38-DF58-4ADC-BB12-E25AB6A6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22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</xdr:row>
      <xdr:rowOff>0</xdr:rowOff>
    </xdr:from>
    <xdr:ext cx="47625" cy="9525"/>
    <xdr:pic>
      <xdr:nvPicPr>
        <xdr:cNvPr id="137" name="Grafik 136" descr="http://slapshot.ch.sportalsports.com/images/blank.gif">
          <a:extLst>
            <a:ext uri="{FF2B5EF4-FFF2-40B4-BE49-F238E27FC236}">
              <a16:creationId xmlns:a16="http://schemas.microsoft.com/office/drawing/2014/main" id="{9A617730-7840-4795-A909-B17211ED1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90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128</xdr:row>
      <xdr:rowOff>0</xdr:rowOff>
    </xdr:from>
    <xdr:ext cx="47625" cy="9525"/>
    <xdr:pic>
      <xdr:nvPicPr>
        <xdr:cNvPr id="138" name="Grafik 137" descr="http://slapshot.ch.sportalsports.com/images/blank.gif">
          <a:extLst>
            <a:ext uri="{FF2B5EF4-FFF2-40B4-BE49-F238E27FC236}">
              <a16:creationId xmlns:a16="http://schemas.microsoft.com/office/drawing/2014/main" id="{C36B17C5-F469-428A-A10D-5DC0E29C7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422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139" name="Grafik 138" descr="http://slapshot.ch.sportalsports.com/images/blank.gif">
          <a:extLst>
            <a:ext uri="{FF2B5EF4-FFF2-40B4-BE49-F238E27FC236}">
              <a16:creationId xmlns:a16="http://schemas.microsoft.com/office/drawing/2014/main" id="{8786E2E9-BB1C-4509-B0F8-DE64876A5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048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140" name="Grafik 139" descr="http://slapshot.ch.sportalsports.com/images/blank.gif">
          <a:extLst>
            <a:ext uri="{FF2B5EF4-FFF2-40B4-BE49-F238E27FC236}">
              <a16:creationId xmlns:a16="http://schemas.microsoft.com/office/drawing/2014/main" id="{9D106325-EC7E-4869-9E40-92F0F0D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632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141" name="Grafik 140" descr="http://slapshot.ch.sportalsports.com/images/blank.gif">
          <a:extLst>
            <a:ext uri="{FF2B5EF4-FFF2-40B4-BE49-F238E27FC236}">
              <a16:creationId xmlns:a16="http://schemas.microsoft.com/office/drawing/2014/main" id="{7657B8E6-B42D-4EC0-94C2-C0E671FBE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375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142" name="Grafik 141" descr="http://slapshot.ch.sportalsports.com/images/blank.gif">
          <a:extLst>
            <a:ext uri="{FF2B5EF4-FFF2-40B4-BE49-F238E27FC236}">
              <a16:creationId xmlns:a16="http://schemas.microsoft.com/office/drawing/2014/main" id="{84D38BB3-9141-4A9C-AE9C-43826F470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803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149</xdr:row>
      <xdr:rowOff>0</xdr:rowOff>
    </xdr:from>
    <xdr:ext cx="47625" cy="9525"/>
    <xdr:pic>
      <xdr:nvPicPr>
        <xdr:cNvPr id="143" name="Grafik 142" descr="http://slapshot.ch.sportalsports.com/images/blank.gif">
          <a:extLst>
            <a:ext uri="{FF2B5EF4-FFF2-40B4-BE49-F238E27FC236}">
              <a16:creationId xmlns:a16="http://schemas.microsoft.com/office/drawing/2014/main" id="{54591A37-47DA-402E-9FD3-A14D84F7E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262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144" name="Grafik 143" descr="http://slapshot.ch.sportalsports.com/images/blank.gif">
          <a:extLst>
            <a:ext uri="{FF2B5EF4-FFF2-40B4-BE49-F238E27FC236}">
              <a16:creationId xmlns:a16="http://schemas.microsoft.com/office/drawing/2014/main" id="{01479450-6CF4-4B29-BE3C-51F88B7A5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204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164</xdr:row>
      <xdr:rowOff>0</xdr:rowOff>
    </xdr:from>
    <xdr:ext cx="47625" cy="9525"/>
    <xdr:pic>
      <xdr:nvPicPr>
        <xdr:cNvPr id="145" name="Grafik 144" descr="http://slapshot.ch.sportalsports.com/images/blank.gif">
          <a:extLst>
            <a:ext uri="{FF2B5EF4-FFF2-40B4-BE49-F238E27FC236}">
              <a16:creationId xmlns:a16="http://schemas.microsoft.com/office/drawing/2014/main" id="{1692A275-46A9-4EF7-9AC8-06C24B54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005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146" name="Grafik 145" descr="http://slapshot.ch.sportalsports.com/images/blank.gif">
          <a:extLst>
            <a:ext uri="{FF2B5EF4-FFF2-40B4-BE49-F238E27FC236}">
              <a16:creationId xmlns:a16="http://schemas.microsoft.com/office/drawing/2014/main" id="{DAF95CA6-BBE1-4D13-AD86-07CC295F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106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147" name="Grafik 146" descr="http://slapshot.ch.sportalsports.com/images/blank.gif">
          <a:extLst>
            <a:ext uri="{FF2B5EF4-FFF2-40B4-BE49-F238E27FC236}">
              <a16:creationId xmlns:a16="http://schemas.microsoft.com/office/drawing/2014/main" id="{91860572-3EA0-4573-B9D8-674FFD8D5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768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82</xdr:row>
      <xdr:rowOff>0</xdr:rowOff>
    </xdr:from>
    <xdr:ext cx="47625" cy="9525"/>
    <xdr:pic>
      <xdr:nvPicPr>
        <xdr:cNvPr id="148" name="Grafik 147" descr="http://slapshot.ch.sportalsports.com/images/blank.gif">
          <a:extLst>
            <a:ext uri="{FF2B5EF4-FFF2-40B4-BE49-F238E27FC236}">
              <a16:creationId xmlns:a16="http://schemas.microsoft.com/office/drawing/2014/main" id="{F7C2720B-88AE-4610-B7C1-7D741A1E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009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150</xdr:row>
      <xdr:rowOff>0</xdr:rowOff>
    </xdr:from>
    <xdr:ext cx="47625" cy="9525"/>
    <xdr:pic>
      <xdr:nvPicPr>
        <xdr:cNvPr id="149" name="Grafik 148" descr="http://slapshot.ch.sportalsports.com/images/blank.gif">
          <a:extLst>
            <a:ext uri="{FF2B5EF4-FFF2-40B4-BE49-F238E27FC236}">
              <a16:creationId xmlns:a16="http://schemas.microsoft.com/office/drawing/2014/main" id="{DC5145A6-CE76-4D41-BE9F-8CF282998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445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117</xdr:row>
      <xdr:rowOff>0</xdr:rowOff>
    </xdr:from>
    <xdr:ext cx="47625" cy="9525"/>
    <xdr:pic>
      <xdr:nvPicPr>
        <xdr:cNvPr id="150" name="Grafik 149" descr="http://slapshot.ch.sportalsports.com/images/blank.gif">
          <a:extLst>
            <a:ext uri="{FF2B5EF4-FFF2-40B4-BE49-F238E27FC236}">
              <a16:creationId xmlns:a16="http://schemas.microsoft.com/office/drawing/2014/main" id="{D067F0AB-ED34-4AA6-8ECE-7B7F8AE00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410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49</xdr:row>
      <xdr:rowOff>0</xdr:rowOff>
    </xdr:from>
    <xdr:ext cx="47625" cy="9525"/>
    <xdr:pic>
      <xdr:nvPicPr>
        <xdr:cNvPr id="151" name="Grafik 150" descr="http://slapshot.ch.sportalsports.com/images/blank.gif">
          <a:extLst>
            <a:ext uri="{FF2B5EF4-FFF2-40B4-BE49-F238E27FC236}">
              <a16:creationId xmlns:a16="http://schemas.microsoft.com/office/drawing/2014/main" id="{1CD24ECD-D866-4540-9328-78F4F0A1F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974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152" name="Grafik 151" descr="http://slapshot.ch.sportalsports.com/images/blank.gif">
          <a:extLst>
            <a:ext uri="{FF2B5EF4-FFF2-40B4-BE49-F238E27FC236}">
              <a16:creationId xmlns:a16="http://schemas.microsoft.com/office/drawing/2014/main" id="{FCF24D61-4551-4A64-8964-ED9769E32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643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153" name="Grafik 152" descr="http://slapshot.ch.sportalsports.com/images/blank.gif">
          <a:extLst>
            <a:ext uri="{FF2B5EF4-FFF2-40B4-BE49-F238E27FC236}">
              <a16:creationId xmlns:a16="http://schemas.microsoft.com/office/drawing/2014/main" id="{496FF4F4-0D57-427D-B7B6-097C78C96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036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154" name="Grafik 153" descr="http://slapshot.ch.sportalsports.com/images/blank.gif">
          <a:extLst>
            <a:ext uri="{FF2B5EF4-FFF2-40B4-BE49-F238E27FC236}">
              <a16:creationId xmlns:a16="http://schemas.microsoft.com/office/drawing/2014/main" id="{5F00264C-48BC-4A08-8465-E22F4C85E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912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47625" cy="9525"/>
    <xdr:pic>
      <xdr:nvPicPr>
        <xdr:cNvPr id="155" name="Grafik 154" descr="http://slapshot.ch.sportalsports.com/images/blank.gif">
          <a:extLst>
            <a:ext uri="{FF2B5EF4-FFF2-40B4-BE49-F238E27FC236}">
              <a16:creationId xmlns:a16="http://schemas.microsoft.com/office/drawing/2014/main" id="{FDACC365-40E5-43EF-B55F-0E25E01B2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853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156" name="Grafik 155" descr="http://slapshot.ch.sportalsports.com/images/blank.gif">
          <a:extLst>
            <a:ext uri="{FF2B5EF4-FFF2-40B4-BE49-F238E27FC236}">
              <a16:creationId xmlns:a16="http://schemas.microsoft.com/office/drawing/2014/main" id="{263E72E2-71C2-4D83-9011-54274B56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585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200</xdr:row>
      <xdr:rowOff>0</xdr:rowOff>
    </xdr:from>
    <xdr:ext cx="47625" cy="9525"/>
    <xdr:pic>
      <xdr:nvPicPr>
        <xdr:cNvPr id="157" name="Grafik 156" descr="http://slapshot.ch.sportalsports.com/images/blank.gif">
          <a:extLst>
            <a:ext uri="{FF2B5EF4-FFF2-40B4-BE49-F238E27FC236}">
              <a16:creationId xmlns:a16="http://schemas.microsoft.com/office/drawing/2014/main" id="{6BEF02EA-4D41-4B21-AD7D-F1922330E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589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158" name="Grafik 157" descr="http://slapshot.ch.sportalsports.com/images/blank.gif">
          <a:extLst>
            <a:ext uri="{FF2B5EF4-FFF2-40B4-BE49-F238E27FC236}">
              <a16:creationId xmlns:a16="http://schemas.microsoft.com/office/drawing/2014/main" id="{09F9F171-2867-4993-BC51-32BE4040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678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160</xdr:row>
      <xdr:rowOff>0</xdr:rowOff>
    </xdr:from>
    <xdr:ext cx="47625" cy="9525"/>
    <xdr:pic>
      <xdr:nvPicPr>
        <xdr:cNvPr id="159" name="Grafik 158" descr="http://slapshot.ch.sportalsports.com/images/blank.gif">
          <a:extLst>
            <a:ext uri="{FF2B5EF4-FFF2-40B4-BE49-F238E27FC236}">
              <a16:creationId xmlns:a16="http://schemas.microsoft.com/office/drawing/2014/main" id="{11D36CB8-7130-4E1B-9CBD-7920D6F2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274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216</xdr:row>
      <xdr:rowOff>0</xdr:rowOff>
    </xdr:from>
    <xdr:ext cx="47625" cy="9525"/>
    <xdr:pic>
      <xdr:nvPicPr>
        <xdr:cNvPr id="160" name="Grafik 159" descr="http://slapshot.ch.sportalsports.com/images/blank.gif">
          <a:extLst>
            <a:ext uri="{FF2B5EF4-FFF2-40B4-BE49-F238E27FC236}">
              <a16:creationId xmlns:a16="http://schemas.microsoft.com/office/drawing/2014/main" id="{B813EE37-F559-4DE4-8B2B-44255FB31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515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211</xdr:row>
      <xdr:rowOff>0</xdr:rowOff>
    </xdr:from>
    <xdr:ext cx="47625" cy="9525"/>
    <xdr:pic>
      <xdr:nvPicPr>
        <xdr:cNvPr id="161" name="Grafik 160" descr="http://slapshot.ch.sportalsports.com/images/blank.gif">
          <a:extLst>
            <a:ext uri="{FF2B5EF4-FFF2-40B4-BE49-F238E27FC236}">
              <a16:creationId xmlns:a16="http://schemas.microsoft.com/office/drawing/2014/main" id="{6ED26EE3-623E-4D25-BDA5-7099DD2B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601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162" name="Grafik 161" descr="http://slapshot.ch.sportalsports.com/images/blank.gif">
          <a:extLst>
            <a:ext uri="{FF2B5EF4-FFF2-40B4-BE49-F238E27FC236}">
              <a16:creationId xmlns:a16="http://schemas.microsoft.com/office/drawing/2014/main" id="{0038BF78-5B01-4753-B963-3A904E537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134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213</xdr:row>
      <xdr:rowOff>0</xdr:rowOff>
    </xdr:from>
    <xdr:ext cx="47625" cy="9525"/>
    <xdr:pic>
      <xdr:nvPicPr>
        <xdr:cNvPr id="163" name="Grafik 162" descr="http://slapshot.ch.sportalsports.com/images/blank.gif">
          <a:extLst>
            <a:ext uri="{FF2B5EF4-FFF2-40B4-BE49-F238E27FC236}">
              <a16:creationId xmlns:a16="http://schemas.microsoft.com/office/drawing/2014/main" id="{5FDEA29E-DD34-4C94-84CD-5991B01EA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966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164" name="Grafik 163" descr="http://slapshot.ch.sportalsports.com/images/blank.gif">
          <a:extLst>
            <a:ext uri="{FF2B5EF4-FFF2-40B4-BE49-F238E27FC236}">
              <a16:creationId xmlns:a16="http://schemas.microsoft.com/office/drawing/2014/main" id="{3F408CD5-E138-4F96-B396-9A9D7412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363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209</xdr:row>
      <xdr:rowOff>0</xdr:rowOff>
    </xdr:from>
    <xdr:ext cx="47625" cy="9525"/>
    <xdr:pic>
      <xdr:nvPicPr>
        <xdr:cNvPr id="165" name="Grafik 164" descr="http://slapshot.ch.sportalsports.com/images/blank.gif">
          <a:extLst>
            <a:ext uri="{FF2B5EF4-FFF2-40B4-BE49-F238E27FC236}">
              <a16:creationId xmlns:a16="http://schemas.microsoft.com/office/drawing/2014/main" id="{7B8017A5-F144-40A2-A186-9922FBFA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235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218</xdr:row>
      <xdr:rowOff>0</xdr:rowOff>
    </xdr:from>
    <xdr:ext cx="47625" cy="9525"/>
    <xdr:pic>
      <xdr:nvPicPr>
        <xdr:cNvPr id="166" name="Grafik 165" descr="http://slapshot.ch.sportalsports.com/images/blank.gif">
          <a:extLst>
            <a:ext uri="{FF2B5EF4-FFF2-40B4-BE49-F238E27FC236}">
              <a16:creationId xmlns:a16="http://schemas.microsoft.com/office/drawing/2014/main" id="{21ABE863-574D-486C-963C-174681AD0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88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161</xdr:row>
      <xdr:rowOff>0</xdr:rowOff>
    </xdr:from>
    <xdr:ext cx="47625" cy="9525"/>
    <xdr:pic>
      <xdr:nvPicPr>
        <xdr:cNvPr id="167" name="Grafik 166" descr="http://slapshot.ch.sportalsports.com/images/blank.gif">
          <a:extLst>
            <a:ext uri="{FF2B5EF4-FFF2-40B4-BE49-F238E27FC236}">
              <a16:creationId xmlns:a16="http://schemas.microsoft.com/office/drawing/2014/main" id="{55D4FD14-42FC-489E-AA09-6CDD9C971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457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206</xdr:row>
      <xdr:rowOff>0</xdr:rowOff>
    </xdr:from>
    <xdr:ext cx="47625" cy="9525"/>
    <xdr:pic>
      <xdr:nvPicPr>
        <xdr:cNvPr id="168" name="Grafik 167" descr="http://slapshot.ch.sportalsports.com/images/blank.gif">
          <a:extLst>
            <a:ext uri="{FF2B5EF4-FFF2-40B4-BE49-F238E27FC236}">
              <a16:creationId xmlns:a16="http://schemas.microsoft.com/office/drawing/2014/main" id="{E194AE24-517F-40C9-9C07-0B976FF6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686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169" name="Grafik 168" descr="http://slapshot.ch.sportalsports.com/images/blank.gif">
          <a:extLst>
            <a:ext uri="{FF2B5EF4-FFF2-40B4-BE49-F238E27FC236}">
              <a16:creationId xmlns:a16="http://schemas.microsoft.com/office/drawing/2014/main" id="{EE7AA58E-00F4-4B85-BF02-8E88F456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951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170" name="Grafik 169" descr="http://slapshot.ch.sportalsports.com/images/blank.gif">
          <a:extLst>
            <a:ext uri="{FF2B5EF4-FFF2-40B4-BE49-F238E27FC236}">
              <a16:creationId xmlns:a16="http://schemas.microsoft.com/office/drawing/2014/main" id="{D10CAF98-54EE-4BAE-803C-E092AA9A2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694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214</xdr:row>
      <xdr:rowOff>0</xdr:rowOff>
    </xdr:from>
    <xdr:ext cx="47625" cy="9525"/>
    <xdr:pic>
      <xdr:nvPicPr>
        <xdr:cNvPr id="171" name="Grafik 170" descr="http://slapshot.ch.sportalsports.com/images/blank.gif">
          <a:extLst>
            <a:ext uri="{FF2B5EF4-FFF2-40B4-BE49-F238E27FC236}">
              <a16:creationId xmlns:a16="http://schemas.microsoft.com/office/drawing/2014/main" id="{A70D3FAA-D5AE-4EA1-A088-CD2C6935E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149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172" name="Grafik 171" descr="http://slapshot.ch.sportalsports.com/images/blank.gif">
          <a:extLst>
            <a:ext uri="{FF2B5EF4-FFF2-40B4-BE49-F238E27FC236}">
              <a16:creationId xmlns:a16="http://schemas.microsoft.com/office/drawing/2014/main" id="{9DA4DFA5-E6FC-4C78-AD83-95AA8664F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402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141</xdr:row>
      <xdr:rowOff>0</xdr:rowOff>
    </xdr:from>
    <xdr:ext cx="47625" cy="9525"/>
    <xdr:pic>
      <xdr:nvPicPr>
        <xdr:cNvPr id="173" name="Grafik 172" descr="http://slapshot.ch.sportalsports.com/images/blank.gif">
          <a:extLst>
            <a:ext uri="{FF2B5EF4-FFF2-40B4-BE49-F238E27FC236}">
              <a16:creationId xmlns:a16="http://schemas.microsoft.com/office/drawing/2014/main" id="{A6FAD0CC-604F-4AAE-9313-33A11A57B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799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137</xdr:row>
      <xdr:rowOff>0</xdr:rowOff>
    </xdr:from>
    <xdr:ext cx="47625" cy="9525"/>
    <xdr:pic>
      <xdr:nvPicPr>
        <xdr:cNvPr id="174" name="Grafik 173" descr="http://slapshot.ch.sportalsports.com/images/blank.gif">
          <a:extLst>
            <a:ext uri="{FF2B5EF4-FFF2-40B4-BE49-F238E27FC236}">
              <a16:creationId xmlns:a16="http://schemas.microsoft.com/office/drawing/2014/main" id="{24816805-AE29-44E3-98BC-787BFD825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068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175" name="Grafik 174" descr="http://slapshot.ch.sportalsports.com/images/blank.gif">
          <a:extLst>
            <a:ext uri="{FF2B5EF4-FFF2-40B4-BE49-F238E27FC236}">
              <a16:creationId xmlns:a16="http://schemas.microsoft.com/office/drawing/2014/main" id="{7E9E96AD-B61D-42B9-9217-92DB4A4AD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313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176" name="Grafik 175" descr="http://slapshot.ch.sportalsports.com/images/blank.gif">
          <a:extLst>
            <a:ext uri="{FF2B5EF4-FFF2-40B4-BE49-F238E27FC236}">
              <a16:creationId xmlns:a16="http://schemas.microsoft.com/office/drawing/2014/main" id="{3B70CA5D-0E41-4584-85D1-B4E2919BD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655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177" name="Grafik 176" descr="http://slapshot.ch.sportalsports.com/images/blank.gif">
          <a:extLst>
            <a:ext uri="{FF2B5EF4-FFF2-40B4-BE49-F238E27FC236}">
              <a16:creationId xmlns:a16="http://schemas.microsoft.com/office/drawing/2014/main" id="{F5F703A5-A262-42BE-9432-06DEFC795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780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166</xdr:row>
      <xdr:rowOff>0</xdr:rowOff>
    </xdr:from>
    <xdr:ext cx="47625" cy="9525"/>
    <xdr:pic>
      <xdr:nvPicPr>
        <xdr:cNvPr id="178" name="Grafik 177" descr="http://slapshot.ch.sportalsports.com/images/blank.gif">
          <a:extLst>
            <a:ext uri="{FF2B5EF4-FFF2-40B4-BE49-F238E27FC236}">
              <a16:creationId xmlns:a16="http://schemas.microsoft.com/office/drawing/2014/main" id="{CA32A30B-13AD-4E3A-A546-99E32FC7E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371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178</xdr:row>
      <xdr:rowOff>0</xdr:rowOff>
    </xdr:from>
    <xdr:ext cx="47625" cy="9525"/>
    <xdr:pic>
      <xdr:nvPicPr>
        <xdr:cNvPr id="179" name="Grafik 178" descr="http://slapshot.ch.sportalsports.com/images/blank.gif">
          <a:extLst>
            <a:ext uri="{FF2B5EF4-FFF2-40B4-BE49-F238E27FC236}">
              <a16:creationId xmlns:a16="http://schemas.microsoft.com/office/drawing/2014/main" id="{19C39C25-AFD5-425C-B401-610E47FE2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56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180" name="Grafik 179" descr="http://slapshot.ch.sportalsports.com/images/blank.gif">
          <a:extLst>
            <a:ext uri="{FF2B5EF4-FFF2-40B4-BE49-F238E27FC236}">
              <a16:creationId xmlns:a16="http://schemas.microsoft.com/office/drawing/2014/main" id="{C1227538-B0C1-4727-ADAC-6B19B45D3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888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157</xdr:row>
      <xdr:rowOff>0</xdr:rowOff>
    </xdr:from>
    <xdr:ext cx="47625" cy="9525"/>
    <xdr:pic>
      <xdr:nvPicPr>
        <xdr:cNvPr id="181" name="Grafik 180" descr="http://slapshot.ch.sportalsports.com/images/blank.gif">
          <a:extLst>
            <a:ext uri="{FF2B5EF4-FFF2-40B4-BE49-F238E27FC236}">
              <a16:creationId xmlns:a16="http://schemas.microsoft.com/office/drawing/2014/main" id="{A732320B-12AD-4F0F-B107-663C8A7AA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725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130</xdr:row>
      <xdr:rowOff>0</xdr:rowOff>
    </xdr:from>
    <xdr:ext cx="47625" cy="9525"/>
    <xdr:pic>
      <xdr:nvPicPr>
        <xdr:cNvPr id="182" name="Grafik 181" descr="http://slapshot.ch.sportalsports.com/images/blank.gif">
          <a:extLst>
            <a:ext uri="{FF2B5EF4-FFF2-40B4-BE49-F238E27FC236}">
              <a16:creationId xmlns:a16="http://schemas.microsoft.com/office/drawing/2014/main" id="{58EB6692-6775-4980-B417-9551543B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787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183" name="Grafik 182" descr="http://slapshot.ch.sportalsports.com/images/blank.gif">
          <a:extLst>
            <a:ext uri="{FF2B5EF4-FFF2-40B4-BE49-F238E27FC236}">
              <a16:creationId xmlns:a16="http://schemas.microsoft.com/office/drawing/2014/main" id="{A5607E56-8F93-42BB-8DFD-15E03C0DF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865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159</xdr:row>
      <xdr:rowOff>0</xdr:rowOff>
    </xdr:from>
    <xdr:ext cx="47625" cy="9525"/>
    <xdr:pic>
      <xdr:nvPicPr>
        <xdr:cNvPr id="184" name="Grafik 183" descr="http://slapshot.ch.sportalsports.com/images/blank.gif">
          <a:extLst>
            <a:ext uri="{FF2B5EF4-FFF2-40B4-BE49-F238E27FC236}">
              <a16:creationId xmlns:a16="http://schemas.microsoft.com/office/drawing/2014/main" id="{8BA326B1-3845-4B47-B189-2719BFEA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091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185" name="Grafik 184" descr="http://slapshot.ch.sportalsports.com/images/blank.gif">
          <a:extLst>
            <a:ext uri="{FF2B5EF4-FFF2-40B4-BE49-F238E27FC236}">
              <a16:creationId xmlns:a16="http://schemas.microsoft.com/office/drawing/2014/main" id="{06B412D0-5480-4C1E-81E9-1C88E936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449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204</xdr:row>
      <xdr:rowOff>0</xdr:rowOff>
    </xdr:from>
    <xdr:ext cx="47625" cy="9525"/>
    <xdr:pic>
      <xdr:nvPicPr>
        <xdr:cNvPr id="186" name="Grafik 185" descr="http://slapshot.ch.sportalsports.com/images/blank.gif">
          <a:extLst>
            <a:ext uri="{FF2B5EF4-FFF2-40B4-BE49-F238E27FC236}">
              <a16:creationId xmlns:a16="http://schemas.microsoft.com/office/drawing/2014/main" id="{488AC74C-5DDD-49D6-B89A-AF69E50B0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320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144</xdr:row>
      <xdr:rowOff>0</xdr:rowOff>
    </xdr:from>
    <xdr:ext cx="47625" cy="9525"/>
    <xdr:pic>
      <xdr:nvPicPr>
        <xdr:cNvPr id="187" name="Grafik 186" descr="http://slapshot.ch.sportalsports.com/images/blank.gif">
          <a:extLst>
            <a:ext uri="{FF2B5EF4-FFF2-40B4-BE49-F238E27FC236}">
              <a16:creationId xmlns:a16="http://schemas.microsoft.com/office/drawing/2014/main" id="{72A6484E-9A17-4C99-8B18-A1595A592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348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188" name="Grafik 187" descr="http://slapshot.ch.sportalsports.com/images/blank.gif">
          <a:extLst>
            <a:ext uri="{FF2B5EF4-FFF2-40B4-BE49-F238E27FC236}">
              <a16:creationId xmlns:a16="http://schemas.microsoft.com/office/drawing/2014/main" id="{3B7558BF-4DA0-4A78-B783-7F5F9804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764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198</xdr:row>
      <xdr:rowOff>0</xdr:rowOff>
    </xdr:from>
    <xdr:ext cx="47625" cy="9525"/>
    <xdr:pic>
      <xdr:nvPicPr>
        <xdr:cNvPr id="189" name="Grafik 188" descr="http://slapshot.ch.sportalsports.com/images/blank.gif">
          <a:extLst>
            <a:ext uri="{FF2B5EF4-FFF2-40B4-BE49-F238E27FC236}">
              <a16:creationId xmlns:a16="http://schemas.microsoft.com/office/drawing/2014/main" id="{75012FD8-93FD-4A4C-835A-DACEFD33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223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202</xdr:row>
      <xdr:rowOff>0</xdr:rowOff>
    </xdr:from>
    <xdr:ext cx="47625" cy="9525"/>
    <xdr:pic>
      <xdr:nvPicPr>
        <xdr:cNvPr id="190" name="Grafik 189" descr="http://slapshot.ch.sportalsports.com/images/blank.gif">
          <a:extLst>
            <a:ext uri="{FF2B5EF4-FFF2-40B4-BE49-F238E27FC236}">
              <a16:creationId xmlns:a16="http://schemas.microsoft.com/office/drawing/2014/main" id="{8F943BB1-3CBD-4724-BA5D-4B36D609D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955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191" name="Grafik 190" descr="http://slapshot.ch.sportalsports.com/images/blank.gif">
          <a:extLst>
            <a:ext uri="{FF2B5EF4-FFF2-40B4-BE49-F238E27FC236}">
              <a16:creationId xmlns:a16="http://schemas.microsoft.com/office/drawing/2014/main" id="{FAA5DA05-50EF-4379-BB71-4FD9EDF03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499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192" name="Grafik 191" descr="http://slapshot.ch.sportalsports.com/images/blank.gif">
          <a:extLst>
            <a:ext uri="{FF2B5EF4-FFF2-40B4-BE49-F238E27FC236}">
              <a16:creationId xmlns:a16="http://schemas.microsoft.com/office/drawing/2014/main" id="{36D28F74-A9F4-4E12-A52C-A9D57F29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558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171</xdr:row>
      <xdr:rowOff>0</xdr:rowOff>
    </xdr:from>
    <xdr:ext cx="47625" cy="9525"/>
    <xdr:pic>
      <xdr:nvPicPr>
        <xdr:cNvPr id="193" name="Grafik 192" descr="http://slapshot.ch.sportalsports.com/images/blank.gif">
          <a:extLst>
            <a:ext uri="{FF2B5EF4-FFF2-40B4-BE49-F238E27FC236}">
              <a16:creationId xmlns:a16="http://schemas.microsoft.com/office/drawing/2014/main" id="{15AEF38F-91E6-4147-AC9D-FAE5E1A46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285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194" name="Grafik 193" descr="http://slapshot.ch.sportalsports.com/images/blank.gif">
          <a:extLst>
            <a:ext uri="{FF2B5EF4-FFF2-40B4-BE49-F238E27FC236}">
              <a16:creationId xmlns:a16="http://schemas.microsoft.com/office/drawing/2014/main" id="{77853E02-4EF3-46C0-89CF-F0E7408A5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791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183</xdr:row>
      <xdr:rowOff>0</xdr:rowOff>
    </xdr:from>
    <xdr:ext cx="47625" cy="9525"/>
    <xdr:pic>
      <xdr:nvPicPr>
        <xdr:cNvPr id="195" name="Grafik 194" descr="http://slapshot.ch.sportalsports.com/images/blank.gif">
          <a:extLst>
            <a:ext uri="{FF2B5EF4-FFF2-40B4-BE49-F238E27FC236}">
              <a16:creationId xmlns:a16="http://schemas.microsoft.com/office/drawing/2014/main" id="{128B0030-B8CF-4581-82ED-017B2D07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480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143</xdr:row>
      <xdr:rowOff>0</xdr:rowOff>
    </xdr:from>
    <xdr:ext cx="47625" cy="9525"/>
    <xdr:pic>
      <xdr:nvPicPr>
        <xdr:cNvPr id="196" name="Grafik 195" descr="http://slapshot.ch.sportalsports.com/images/blank.gif">
          <a:extLst>
            <a:ext uri="{FF2B5EF4-FFF2-40B4-BE49-F238E27FC236}">
              <a16:creationId xmlns:a16="http://schemas.microsoft.com/office/drawing/2014/main" id="{0F760CE3-B6E6-4C4E-A7D9-4886286DF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165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126</xdr:row>
      <xdr:rowOff>0</xdr:rowOff>
    </xdr:from>
    <xdr:ext cx="47625" cy="9525"/>
    <xdr:pic>
      <xdr:nvPicPr>
        <xdr:cNvPr id="197" name="Grafik 196" descr="http://slapshot.ch.sportalsports.com/images/blank.gif">
          <a:extLst>
            <a:ext uri="{FF2B5EF4-FFF2-40B4-BE49-F238E27FC236}">
              <a16:creationId xmlns:a16="http://schemas.microsoft.com/office/drawing/2014/main" id="{3CE4D581-97D5-4577-9682-5E6402A0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056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198" name="Grafik 197" descr="http://slapshot.ch.sportalsports.com/images/blank.gif">
          <a:extLst>
            <a:ext uri="{FF2B5EF4-FFF2-40B4-BE49-F238E27FC236}">
              <a16:creationId xmlns:a16="http://schemas.microsoft.com/office/drawing/2014/main" id="{52F5798D-70A1-40F7-BE0E-90A530C99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243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199" name="Grafik 198" descr="http://slapshot.ch.sportalsports.com/images/blank.gif">
          <a:extLst>
            <a:ext uri="{FF2B5EF4-FFF2-40B4-BE49-F238E27FC236}">
              <a16:creationId xmlns:a16="http://schemas.microsoft.com/office/drawing/2014/main" id="{CED23568-1E2D-4C49-9968-20DA01C09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73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122</xdr:row>
      <xdr:rowOff>0</xdr:rowOff>
    </xdr:from>
    <xdr:ext cx="47625" cy="9525"/>
    <xdr:pic>
      <xdr:nvPicPr>
        <xdr:cNvPr id="200" name="Grafik 199" descr="http://slapshot.ch.sportalsports.com/images/blank.gif">
          <a:extLst>
            <a:ext uri="{FF2B5EF4-FFF2-40B4-BE49-F238E27FC236}">
              <a16:creationId xmlns:a16="http://schemas.microsoft.com/office/drawing/2014/main" id="{DEB685B1-3290-4FAB-8EA7-E0393B933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324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210</xdr:row>
      <xdr:rowOff>0</xdr:rowOff>
    </xdr:from>
    <xdr:ext cx="47625" cy="9525"/>
    <xdr:pic>
      <xdr:nvPicPr>
        <xdr:cNvPr id="201" name="Grafik 200" descr="http://slapshot.ch.sportalsports.com/images/blank.gif">
          <a:extLst>
            <a:ext uri="{FF2B5EF4-FFF2-40B4-BE49-F238E27FC236}">
              <a16:creationId xmlns:a16="http://schemas.microsoft.com/office/drawing/2014/main" id="{3B4352B8-CC5B-4DA3-8F82-B7EC82F5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418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192</xdr:row>
      <xdr:rowOff>0</xdr:rowOff>
    </xdr:from>
    <xdr:ext cx="47625" cy="9525"/>
    <xdr:pic>
      <xdr:nvPicPr>
        <xdr:cNvPr id="202" name="Grafik 201" descr="http://slapshot.ch.sportalsports.com/images/blank.gif">
          <a:extLst>
            <a:ext uri="{FF2B5EF4-FFF2-40B4-BE49-F238E27FC236}">
              <a16:creationId xmlns:a16="http://schemas.microsoft.com/office/drawing/2014/main" id="{D9FD091D-300E-4C71-8D13-44CBE9511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126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203" name="Grafik 202" descr="http://slapshot.ch.sportalsports.com/images/blank.gif">
          <a:extLst>
            <a:ext uri="{FF2B5EF4-FFF2-40B4-BE49-F238E27FC236}">
              <a16:creationId xmlns:a16="http://schemas.microsoft.com/office/drawing/2014/main" id="{708B15C8-F61A-43DD-BCD6-96C15627E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671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140</xdr:row>
      <xdr:rowOff>0</xdr:rowOff>
    </xdr:from>
    <xdr:ext cx="47625" cy="9525"/>
    <xdr:pic>
      <xdr:nvPicPr>
        <xdr:cNvPr id="204" name="Grafik 203" descr="http://slapshot.ch.sportalsports.com/images/blank.gif">
          <a:extLst>
            <a:ext uri="{FF2B5EF4-FFF2-40B4-BE49-F238E27FC236}">
              <a16:creationId xmlns:a16="http://schemas.microsoft.com/office/drawing/2014/main" id="{498180A5-2E5D-43F5-962C-7A7E776AF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616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64</xdr:row>
      <xdr:rowOff>0</xdr:rowOff>
    </xdr:from>
    <xdr:ext cx="47625" cy="9525"/>
    <xdr:pic>
      <xdr:nvPicPr>
        <xdr:cNvPr id="205" name="Grafik 204" descr="http://slapshot.ch.sportalsports.com/images/blank.gif">
          <a:extLst>
            <a:ext uri="{FF2B5EF4-FFF2-40B4-BE49-F238E27FC236}">
              <a16:creationId xmlns:a16="http://schemas.microsoft.com/office/drawing/2014/main" id="{4F47F8D7-0149-4AD5-88CE-C70944F3B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717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136</xdr:row>
      <xdr:rowOff>0</xdr:rowOff>
    </xdr:from>
    <xdr:ext cx="47625" cy="9525"/>
    <xdr:pic>
      <xdr:nvPicPr>
        <xdr:cNvPr id="206" name="Grafik 205" descr="http://slapshot.ch.sportalsports.com/images/blank.gif">
          <a:extLst>
            <a:ext uri="{FF2B5EF4-FFF2-40B4-BE49-F238E27FC236}">
              <a16:creationId xmlns:a16="http://schemas.microsoft.com/office/drawing/2014/main" id="{BC248070-0C9E-4A80-BEB1-4923B86C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5885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223</xdr:row>
      <xdr:rowOff>0</xdr:rowOff>
    </xdr:from>
    <xdr:ext cx="47625" cy="9525"/>
    <xdr:pic>
      <xdr:nvPicPr>
        <xdr:cNvPr id="207" name="Grafik 206" descr="http://slapshot.ch.sportalsports.com/images/blank.gif">
          <a:extLst>
            <a:ext uri="{FF2B5EF4-FFF2-40B4-BE49-F238E27FC236}">
              <a16:creationId xmlns:a16="http://schemas.microsoft.com/office/drawing/2014/main" id="{941871F0-42E0-4E47-B361-0B35A16C8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795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208" name="Grafik 207" descr="http://slapshot.ch.sportalsports.com/images/blank.gif">
          <a:extLst>
            <a:ext uri="{FF2B5EF4-FFF2-40B4-BE49-F238E27FC236}">
              <a16:creationId xmlns:a16="http://schemas.microsoft.com/office/drawing/2014/main" id="{31493C69-BEBE-4D75-8B3F-E620E135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472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75</xdr:row>
      <xdr:rowOff>0</xdr:rowOff>
    </xdr:from>
    <xdr:ext cx="47625" cy="9525"/>
    <xdr:pic>
      <xdr:nvPicPr>
        <xdr:cNvPr id="209" name="Grafik 208" descr="http://slapshot.ch.sportalsports.com/images/blank.gif">
          <a:extLst>
            <a:ext uri="{FF2B5EF4-FFF2-40B4-BE49-F238E27FC236}">
              <a16:creationId xmlns:a16="http://schemas.microsoft.com/office/drawing/2014/main" id="{EE177F6A-6EDD-4A67-9EE2-69AA1416C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729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127</xdr:row>
      <xdr:rowOff>0</xdr:rowOff>
    </xdr:from>
    <xdr:ext cx="47625" cy="9525"/>
    <xdr:pic>
      <xdr:nvPicPr>
        <xdr:cNvPr id="210" name="Grafik 209" descr="http://slapshot.ch.sportalsports.com/images/blank.gif">
          <a:extLst>
            <a:ext uri="{FF2B5EF4-FFF2-40B4-BE49-F238E27FC236}">
              <a16:creationId xmlns:a16="http://schemas.microsoft.com/office/drawing/2014/main" id="{CBF509C7-7931-4816-A4C6-654FE5DDE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239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211" name="Grafik 210" descr="http://slapshot.ch.sportalsports.com/images/blank.gif">
          <a:extLst>
            <a:ext uri="{FF2B5EF4-FFF2-40B4-BE49-F238E27FC236}">
              <a16:creationId xmlns:a16="http://schemas.microsoft.com/office/drawing/2014/main" id="{0DC971FA-E3AC-4D7B-859E-77D949D29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569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172</xdr:row>
      <xdr:rowOff>0</xdr:rowOff>
    </xdr:from>
    <xdr:ext cx="47625" cy="9525"/>
    <xdr:pic>
      <xdr:nvPicPr>
        <xdr:cNvPr id="212" name="Grafik 211" descr="http://slapshot.ch.sportalsports.com/images/blank.gif">
          <a:extLst>
            <a:ext uri="{FF2B5EF4-FFF2-40B4-BE49-F238E27FC236}">
              <a16:creationId xmlns:a16="http://schemas.microsoft.com/office/drawing/2014/main" id="{3B8B6A2A-7FAF-4A2F-957D-E38863C58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468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213" name="Grafik 212" descr="http://slapshot.ch.sportalsports.com/images/blank.gif">
          <a:extLst>
            <a:ext uri="{FF2B5EF4-FFF2-40B4-BE49-F238E27FC236}">
              <a16:creationId xmlns:a16="http://schemas.microsoft.com/office/drawing/2014/main" id="{F66E1C36-4F53-404E-9C22-FE2C53A76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56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190</xdr:row>
      <xdr:rowOff>0</xdr:rowOff>
    </xdr:from>
    <xdr:ext cx="47625" cy="9525"/>
    <xdr:pic>
      <xdr:nvPicPr>
        <xdr:cNvPr id="214" name="Grafik 213" descr="http://slapshot.ch.sportalsports.com/images/blank.gif">
          <a:extLst>
            <a:ext uri="{FF2B5EF4-FFF2-40B4-BE49-F238E27FC236}">
              <a16:creationId xmlns:a16="http://schemas.microsoft.com/office/drawing/2014/main" id="{7D365AE8-F6BC-451C-8FE3-2E8D80BD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760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129</xdr:row>
      <xdr:rowOff>0</xdr:rowOff>
    </xdr:from>
    <xdr:ext cx="47625" cy="9525"/>
    <xdr:pic>
      <xdr:nvPicPr>
        <xdr:cNvPr id="215" name="Grafik 214" descr="http://slapshot.ch.sportalsports.com/images/blank.gif">
          <a:extLst>
            <a:ext uri="{FF2B5EF4-FFF2-40B4-BE49-F238E27FC236}">
              <a16:creationId xmlns:a16="http://schemas.microsoft.com/office/drawing/2014/main" id="{C99FB9A4-9303-454D-A90C-1A62FF9F3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604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216" name="Grafik 215" descr="http://slapshot.ch.sportalsports.com/images/blank.gif">
          <a:extLst>
            <a:ext uri="{FF2B5EF4-FFF2-40B4-BE49-F238E27FC236}">
              <a16:creationId xmlns:a16="http://schemas.microsoft.com/office/drawing/2014/main" id="{262B7304-8226-415C-BFD8-94C4AF5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620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217" name="Grafik 216" descr="http://slapshot.ch.sportalsports.com/images/blank.gif">
          <a:extLst>
            <a:ext uri="{FF2B5EF4-FFF2-40B4-BE49-F238E27FC236}">
              <a16:creationId xmlns:a16="http://schemas.microsoft.com/office/drawing/2014/main" id="{529E9D73-82C2-45B6-B22A-EE1F79E24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850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148</xdr:row>
      <xdr:rowOff>0</xdr:rowOff>
    </xdr:from>
    <xdr:ext cx="47625" cy="9525"/>
    <xdr:pic>
      <xdr:nvPicPr>
        <xdr:cNvPr id="218" name="Grafik 217" descr="http://slapshot.ch.sportalsports.com/images/blank.gif">
          <a:extLst>
            <a:ext uri="{FF2B5EF4-FFF2-40B4-BE49-F238E27FC236}">
              <a16:creationId xmlns:a16="http://schemas.microsoft.com/office/drawing/2014/main" id="{5ADE6299-970E-4374-9AA8-1F6D0FA12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079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155</xdr:row>
      <xdr:rowOff>0</xdr:rowOff>
    </xdr:from>
    <xdr:ext cx="47625" cy="9525"/>
    <xdr:pic>
      <xdr:nvPicPr>
        <xdr:cNvPr id="219" name="Grafik 218" descr="http://slapshot.ch.sportalsports.com/images/blank.gif">
          <a:extLst>
            <a:ext uri="{FF2B5EF4-FFF2-40B4-BE49-F238E27FC236}">
              <a16:creationId xmlns:a16="http://schemas.microsoft.com/office/drawing/2014/main" id="{CF112C92-9B8B-4716-B230-BAB295A6B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359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191</xdr:row>
      <xdr:rowOff>0</xdr:rowOff>
    </xdr:from>
    <xdr:ext cx="47625" cy="9525"/>
    <xdr:pic>
      <xdr:nvPicPr>
        <xdr:cNvPr id="220" name="Grafik 219" descr="http://slapshot.ch.sportalsports.com/images/blank.gif">
          <a:extLst>
            <a:ext uri="{FF2B5EF4-FFF2-40B4-BE49-F238E27FC236}">
              <a16:creationId xmlns:a16="http://schemas.microsoft.com/office/drawing/2014/main" id="{A231DF52-78A5-4615-9392-5B0D2C2F1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943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221" name="Grafik 220" descr="http://slapshot.ch.sportalsports.com/images/blank.gif">
          <a:extLst>
            <a:ext uri="{FF2B5EF4-FFF2-40B4-BE49-F238E27FC236}">
              <a16:creationId xmlns:a16="http://schemas.microsoft.com/office/drawing/2014/main" id="{8D095E0D-8A89-4BB0-88EF-B8714761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316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222" name="Grafik 221" descr="http://slapshot.ch.sportalsports.com/images/blank.gif">
          <a:extLst>
            <a:ext uri="{FF2B5EF4-FFF2-40B4-BE49-F238E27FC236}">
              <a16:creationId xmlns:a16="http://schemas.microsoft.com/office/drawing/2014/main" id="{7854D032-3F27-4630-9722-1652719B8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352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223" name="Grafik 222" descr="http://slapshot.ch.sportalsports.com/images/blank.gif">
          <a:extLst>
            <a:ext uri="{FF2B5EF4-FFF2-40B4-BE49-F238E27FC236}">
              <a16:creationId xmlns:a16="http://schemas.microsoft.com/office/drawing/2014/main" id="{FCD66B46-7506-4731-87BB-167E63F6C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095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224" name="Grafik 223" descr="http://slapshot.ch.sportalsports.com/images/blank.gif">
          <a:extLst>
            <a:ext uri="{FF2B5EF4-FFF2-40B4-BE49-F238E27FC236}">
              <a16:creationId xmlns:a16="http://schemas.microsoft.com/office/drawing/2014/main" id="{3941BDC4-D0D6-479C-A797-8147CB8A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157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225" name="Grafik 224" descr="http://slapshot.ch.sportalsports.com/images/blank.gif">
          <a:extLst>
            <a:ext uri="{FF2B5EF4-FFF2-40B4-BE49-F238E27FC236}">
              <a16:creationId xmlns:a16="http://schemas.microsoft.com/office/drawing/2014/main" id="{568E81E9-D343-4434-A46D-C96518B60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231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201</xdr:row>
      <xdr:rowOff>0</xdr:rowOff>
    </xdr:from>
    <xdr:ext cx="47625" cy="9525"/>
    <xdr:pic>
      <xdr:nvPicPr>
        <xdr:cNvPr id="226" name="Grafik 225" descr="http://slapshot.ch.sportalsports.com/images/blank.gif">
          <a:extLst>
            <a:ext uri="{FF2B5EF4-FFF2-40B4-BE49-F238E27FC236}">
              <a16:creationId xmlns:a16="http://schemas.microsoft.com/office/drawing/2014/main" id="{A7821DD9-3A54-4109-9ACB-F8B028EF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772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119</xdr:row>
      <xdr:rowOff>0</xdr:rowOff>
    </xdr:from>
    <xdr:ext cx="47625" cy="9525"/>
    <xdr:pic>
      <xdr:nvPicPr>
        <xdr:cNvPr id="227" name="Grafik 226" descr="http://slapshot.ch.sportalsports.com/images/blank.gif">
          <a:extLst>
            <a:ext uri="{FF2B5EF4-FFF2-40B4-BE49-F238E27FC236}">
              <a16:creationId xmlns:a16="http://schemas.microsoft.com/office/drawing/2014/main" id="{785DD3DF-CBCC-4656-9E24-CBC3AC68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776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170</xdr:row>
      <xdr:rowOff>0</xdr:rowOff>
    </xdr:from>
    <xdr:ext cx="47625" cy="9525"/>
    <xdr:pic>
      <xdr:nvPicPr>
        <xdr:cNvPr id="228" name="Grafik 227" descr="http://slapshot.ch.sportalsports.com/images/blank.gif">
          <a:extLst>
            <a:ext uri="{FF2B5EF4-FFF2-40B4-BE49-F238E27FC236}">
              <a16:creationId xmlns:a16="http://schemas.microsoft.com/office/drawing/2014/main" id="{908E2B35-8925-4ABC-A6CA-92416A9D5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103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131</xdr:row>
      <xdr:rowOff>0</xdr:rowOff>
    </xdr:from>
    <xdr:ext cx="47625" cy="9525"/>
    <xdr:pic>
      <xdr:nvPicPr>
        <xdr:cNvPr id="229" name="Grafik 228" descr="http://slapshot.ch.sportalsports.com/images/blank.gif">
          <a:extLst>
            <a:ext uri="{FF2B5EF4-FFF2-40B4-BE49-F238E27FC236}">
              <a16:creationId xmlns:a16="http://schemas.microsoft.com/office/drawing/2014/main" id="{16AF8797-ACCF-4407-A887-09B4CF39D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970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180</xdr:row>
      <xdr:rowOff>0</xdr:rowOff>
    </xdr:from>
    <xdr:ext cx="47625" cy="9525"/>
    <xdr:pic>
      <xdr:nvPicPr>
        <xdr:cNvPr id="230" name="Grafik 229" descr="http://slapshot.ch.sportalsports.com/images/blank.gif">
          <a:extLst>
            <a:ext uri="{FF2B5EF4-FFF2-40B4-BE49-F238E27FC236}">
              <a16:creationId xmlns:a16="http://schemas.microsoft.com/office/drawing/2014/main" id="{243C2759-A3B5-427D-BD65-DD9C6D04C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931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231" name="Grafik 230" descr="http://slapshot.ch.sportalsports.com/images/blank.gif">
          <a:extLst>
            <a:ext uri="{FF2B5EF4-FFF2-40B4-BE49-F238E27FC236}">
              <a16:creationId xmlns:a16="http://schemas.microsoft.com/office/drawing/2014/main" id="{14249E7A-6AC5-433C-AA2E-CC520CFF9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484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232" name="Grafik 231" descr="http://slapshot.ch.sportalsports.com/images/blank.gif">
          <a:extLst>
            <a:ext uri="{FF2B5EF4-FFF2-40B4-BE49-F238E27FC236}">
              <a16:creationId xmlns:a16="http://schemas.microsoft.com/office/drawing/2014/main" id="{CFCBE7D8-784E-41A8-92EC-1E4DF40E5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398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47625" cy="9525"/>
    <xdr:pic>
      <xdr:nvPicPr>
        <xdr:cNvPr id="233" name="Grafik 232" descr="http://slapshot.ch.sportalsports.com/images/blank.gif">
          <a:extLst>
            <a:ext uri="{FF2B5EF4-FFF2-40B4-BE49-F238E27FC236}">
              <a16:creationId xmlns:a16="http://schemas.microsoft.com/office/drawing/2014/main" id="{2B95811E-6A77-4ABD-81E8-1C061E345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340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234" name="Grafik 233" descr="http://slapshot.ch.sportalsports.com/images/blank.gif">
          <a:extLst>
            <a:ext uri="{FF2B5EF4-FFF2-40B4-BE49-F238E27FC236}">
              <a16:creationId xmlns:a16="http://schemas.microsoft.com/office/drawing/2014/main" id="{5A9AC563-B30A-4F16-BA8D-93DCE71AA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581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235" name="Grafik 234" descr="http://slapshot.ch.sportalsports.com/images/blank.gif">
          <a:extLst>
            <a:ext uri="{FF2B5EF4-FFF2-40B4-BE49-F238E27FC236}">
              <a16:creationId xmlns:a16="http://schemas.microsoft.com/office/drawing/2014/main" id="{2CCEB8E5-2B58-4C6C-AD8D-4AC18519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935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182</xdr:row>
      <xdr:rowOff>0</xdr:rowOff>
    </xdr:from>
    <xdr:ext cx="47625" cy="9525"/>
    <xdr:pic>
      <xdr:nvPicPr>
        <xdr:cNvPr id="236" name="Grafik 235" descr="http://slapshot.ch.sportalsports.com/images/blank.gif">
          <a:extLst>
            <a:ext uri="{FF2B5EF4-FFF2-40B4-BE49-F238E27FC236}">
              <a16:creationId xmlns:a16="http://schemas.microsoft.com/office/drawing/2014/main" id="{96FEDCED-800C-4C57-B93C-962BE051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297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125</xdr:row>
      <xdr:rowOff>0</xdr:rowOff>
    </xdr:from>
    <xdr:ext cx="47625" cy="9525"/>
    <xdr:pic>
      <xdr:nvPicPr>
        <xdr:cNvPr id="237" name="Grafik 236" descr="http://slapshot.ch.sportalsports.com/images/blank.gif">
          <a:extLst>
            <a:ext uri="{FF2B5EF4-FFF2-40B4-BE49-F238E27FC236}">
              <a16:creationId xmlns:a16="http://schemas.microsoft.com/office/drawing/2014/main" id="{88F61A8F-3519-41DE-896F-A64281ED3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873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207</xdr:row>
      <xdr:rowOff>0</xdr:rowOff>
    </xdr:from>
    <xdr:ext cx="47625" cy="9525"/>
    <xdr:pic>
      <xdr:nvPicPr>
        <xdr:cNvPr id="238" name="Grafik 237" descr="http://slapshot.ch.sportalsports.com/images/blank.gif">
          <a:extLst>
            <a:ext uri="{FF2B5EF4-FFF2-40B4-BE49-F238E27FC236}">
              <a16:creationId xmlns:a16="http://schemas.microsoft.com/office/drawing/2014/main" id="{40F558CA-DB50-4743-B5EE-C1C9F1E69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869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151</xdr:row>
      <xdr:rowOff>0</xdr:rowOff>
    </xdr:from>
    <xdr:ext cx="47625" cy="9525"/>
    <xdr:pic>
      <xdr:nvPicPr>
        <xdr:cNvPr id="239" name="Grafik 238" descr="http://slapshot.ch.sportalsports.com/images/blank.gif">
          <a:extLst>
            <a:ext uri="{FF2B5EF4-FFF2-40B4-BE49-F238E27FC236}">
              <a16:creationId xmlns:a16="http://schemas.microsoft.com/office/drawing/2014/main" id="{9D80E6DD-0192-4E9E-BF57-10D4229A5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628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240" name="Grafik 239" descr="http://slapshot.ch.sportalsports.com/images/blank.gif">
          <a:extLst>
            <a:ext uri="{FF2B5EF4-FFF2-40B4-BE49-F238E27FC236}">
              <a16:creationId xmlns:a16="http://schemas.microsoft.com/office/drawing/2014/main" id="{C9248C62-6D35-40A0-AA25-36C33B60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682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133</xdr:row>
      <xdr:rowOff>0</xdr:rowOff>
    </xdr:from>
    <xdr:ext cx="47625" cy="9525"/>
    <xdr:pic>
      <xdr:nvPicPr>
        <xdr:cNvPr id="241" name="Grafik 240" descr="http://slapshot.ch.sportalsports.com/images/blank.gif">
          <a:extLst>
            <a:ext uri="{FF2B5EF4-FFF2-40B4-BE49-F238E27FC236}">
              <a16:creationId xmlns:a16="http://schemas.microsoft.com/office/drawing/2014/main" id="{12F3F75F-63DA-4CF8-920D-D1DDE790D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5336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169</xdr:row>
      <xdr:rowOff>0</xdr:rowOff>
    </xdr:from>
    <xdr:ext cx="47625" cy="9525"/>
    <xdr:pic>
      <xdr:nvPicPr>
        <xdr:cNvPr id="242" name="Grafik 241" descr="http://slapshot.ch.sportalsports.com/images/blank.gif">
          <a:extLst>
            <a:ext uri="{FF2B5EF4-FFF2-40B4-BE49-F238E27FC236}">
              <a16:creationId xmlns:a16="http://schemas.microsoft.com/office/drawing/2014/main" id="{C51E7234-F332-42F9-9707-F8DBF5122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920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176</xdr:row>
      <xdr:rowOff>0</xdr:rowOff>
    </xdr:from>
    <xdr:ext cx="47625" cy="9525"/>
    <xdr:pic>
      <xdr:nvPicPr>
        <xdr:cNvPr id="243" name="Grafik 242" descr="http://slapshot.ch.sportalsports.com/images/blank.gif">
          <a:extLst>
            <a:ext uri="{FF2B5EF4-FFF2-40B4-BE49-F238E27FC236}">
              <a16:creationId xmlns:a16="http://schemas.microsoft.com/office/drawing/2014/main" id="{C31B4CA8-5426-4FF4-A928-67E32C52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200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92</xdr:row>
      <xdr:rowOff>0</xdr:rowOff>
    </xdr:from>
    <xdr:ext cx="47625" cy="9525"/>
    <xdr:pic>
      <xdr:nvPicPr>
        <xdr:cNvPr id="244" name="Grafik 243" descr="http://slapshot.ch.sportalsports.com/images/blank.gif">
          <a:extLst>
            <a:ext uri="{FF2B5EF4-FFF2-40B4-BE49-F238E27FC236}">
              <a16:creationId xmlns:a16="http://schemas.microsoft.com/office/drawing/2014/main" id="{DDD77336-4910-46B4-85ED-1CBDF6E6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838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245" name="Grafik 244" descr="http://slapshot.ch.sportalsports.com/images/blank.gif">
          <a:extLst>
            <a:ext uri="{FF2B5EF4-FFF2-40B4-BE49-F238E27FC236}">
              <a16:creationId xmlns:a16="http://schemas.microsoft.com/office/drawing/2014/main" id="{DCD612AC-191A-422A-9D18-400C2181C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118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246" name="Grafik 245" descr="http://slapshot.ch.sportalsports.com/images/blank.gif">
          <a:extLst>
            <a:ext uri="{FF2B5EF4-FFF2-40B4-BE49-F238E27FC236}">
              <a16:creationId xmlns:a16="http://schemas.microsoft.com/office/drawing/2014/main" id="{59B6B0E0-0780-4262-B7EB-807E47B6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947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199</xdr:row>
      <xdr:rowOff>0</xdr:rowOff>
    </xdr:from>
    <xdr:ext cx="47625" cy="9525"/>
    <xdr:pic>
      <xdr:nvPicPr>
        <xdr:cNvPr id="247" name="Grafik 246" descr="http://slapshot.ch.sportalsports.com/images/blank.gif">
          <a:extLst>
            <a:ext uri="{FF2B5EF4-FFF2-40B4-BE49-F238E27FC236}">
              <a16:creationId xmlns:a16="http://schemas.microsoft.com/office/drawing/2014/main" id="{2BB421AE-174A-4BB3-AA22-A5890DE32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406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135</xdr:row>
      <xdr:rowOff>0</xdr:rowOff>
    </xdr:from>
    <xdr:ext cx="47625" cy="9525"/>
    <xdr:pic>
      <xdr:nvPicPr>
        <xdr:cNvPr id="248" name="Grafik 247" descr="http://slapshot.ch.sportalsports.com/images/blank.gif">
          <a:extLst>
            <a:ext uri="{FF2B5EF4-FFF2-40B4-BE49-F238E27FC236}">
              <a16:creationId xmlns:a16="http://schemas.microsoft.com/office/drawing/2014/main" id="{0E5F21F2-7002-4A4A-9D34-400906E75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5702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187</xdr:row>
      <xdr:rowOff>0</xdr:rowOff>
    </xdr:from>
    <xdr:ext cx="47625" cy="9525"/>
    <xdr:pic>
      <xdr:nvPicPr>
        <xdr:cNvPr id="249" name="Grafik 248" descr="http://slapshot.ch.sportalsports.com/images/blank.gif">
          <a:extLst>
            <a:ext uri="{FF2B5EF4-FFF2-40B4-BE49-F238E27FC236}">
              <a16:creationId xmlns:a16="http://schemas.microsoft.com/office/drawing/2014/main" id="{7CE9C066-9D54-4D8B-B7D5-8CFA8680D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212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47</xdr:row>
      <xdr:rowOff>0</xdr:rowOff>
    </xdr:from>
    <xdr:ext cx="47625" cy="9525"/>
    <xdr:pic>
      <xdr:nvPicPr>
        <xdr:cNvPr id="250" name="Grafik 249" descr="http://slapshot.ch.sportalsports.com/images/blank.gif">
          <a:extLst>
            <a:ext uri="{FF2B5EF4-FFF2-40B4-BE49-F238E27FC236}">
              <a16:creationId xmlns:a16="http://schemas.microsoft.com/office/drawing/2014/main" id="{B211AA6F-B1DF-4895-94F9-C7A98EC7A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608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251" name="Grafik 250" descr="http://slapshot.ch.sportalsports.com/images/blank.gif">
          <a:extLst>
            <a:ext uri="{FF2B5EF4-FFF2-40B4-BE49-F238E27FC236}">
              <a16:creationId xmlns:a16="http://schemas.microsoft.com/office/drawing/2014/main" id="{B4EBAA06-0742-404E-BE4F-9082F6A9F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278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163</xdr:row>
      <xdr:rowOff>0</xdr:rowOff>
    </xdr:from>
    <xdr:ext cx="47625" cy="9525"/>
    <xdr:pic>
      <xdr:nvPicPr>
        <xdr:cNvPr id="252" name="Grafik 251" descr="http://slapshot.ch.sportalsports.com/images/blank.gif">
          <a:extLst>
            <a:ext uri="{FF2B5EF4-FFF2-40B4-BE49-F238E27FC236}">
              <a16:creationId xmlns:a16="http://schemas.microsoft.com/office/drawing/2014/main" id="{7B8AE14B-065D-4B49-A463-3066BC558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822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253" name="Grafik 252" descr="http://slapshot.ch.sportalsports.com/images/blank.gif">
          <a:extLst>
            <a:ext uri="{FF2B5EF4-FFF2-40B4-BE49-F238E27FC236}">
              <a16:creationId xmlns:a16="http://schemas.microsoft.com/office/drawing/2014/main" id="{D206C444-3108-4635-88A4-DE79380B4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032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196</xdr:row>
      <xdr:rowOff>0</xdr:rowOff>
    </xdr:from>
    <xdr:ext cx="47625" cy="9525"/>
    <xdr:pic>
      <xdr:nvPicPr>
        <xdr:cNvPr id="254" name="Grafik 253" descr="http://slapshot.ch.sportalsports.com/images/blank.gif">
          <a:extLst>
            <a:ext uri="{FF2B5EF4-FFF2-40B4-BE49-F238E27FC236}">
              <a16:creationId xmlns:a16="http://schemas.microsoft.com/office/drawing/2014/main" id="{D5D653A6-6DD0-47EA-8889-25EFDF1FD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857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115</xdr:row>
      <xdr:rowOff>0</xdr:rowOff>
    </xdr:from>
    <xdr:ext cx="47625" cy="9525"/>
    <xdr:pic>
      <xdr:nvPicPr>
        <xdr:cNvPr id="255" name="Grafik 254" descr="http://slapshot.ch.sportalsports.com/images/blank.gif">
          <a:extLst>
            <a:ext uri="{FF2B5EF4-FFF2-40B4-BE49-F238E27FC236}">
              <a16:creationId xmlns:a16="http://schemas.microsoft.com/office/drawing/2014/main" id="{0F5394D1-7659-40BB-9835-D662052C9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044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256" name="Grafik 255" descr="http://slapshot.ch.sportalsports.com/images/blank.gif">
          <a:extLst>
            <a:ext uri="{FF2B5EF4-FFF2-40B4-BE49-F238E27FC236}">
              <a16:creationId xmlns:a16="http://schemas.microsoft.com/office/drawing/2014/main" id="{C4CDE885-7A11-464C-A785-F927745E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192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257" name="Grafik 256" descr="http://slapshot.ch.sportalsports.com/images/blank.gif">
          <a:extLst>
            <a:ext uri="{FF2B5EF4-FFF2-40B4-BE49-F238E27FC236}">
              <a16:creationId xmlns:a16="http://schemas.microsoft.com/office/drawing/2014/main" id="{9E7CA50B-F0CE-4339-949E-3BDFDF3EC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39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147</xdr:row>
      <xdr:rowOff>0</xdr:rowOff>
    </xdr:from>
    <xdr:ext cx="47625" cy="9525"/>
    <xdr:pic>
      <xdr:nvPicPr>
        <xdr:cNvPr id="258" name="Grafik 257" descr="http://slapshot.ch.sportalsports.com/images/blank.gif">
          <a:extLst>
            <a:ext uri="{FF2B5EF4-FFF2-40B4-BE49-F238E27FC236}">
              <a16:creationId xmlns:a16="http://schemas.microsoft.com/office/drawing/2014/main" id="{BC3F8D78-8247-48C8-A38B-918AE3040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896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173</xdr:row>
      <xdr:rowOff>0</xdr:rowOff>
    </xdr:from>
    <xdr:ext cx="47625" cy="9525"/>
    <xdr:pic>
      <xdr:nvPicPr>
        <xdr:cNvPr id="259" name="Grafik 258" descr="http://slapshot.ch.sportalsports.com/images/blank.gif">
          <a:extLst>
            <a:ext uri="{FF2B5EF4-FFF2-40B4-BE49-F238E27FC236}">
              <a16:creationId xmlns:a16="http://schemas.microsoft.com/office/drawing/2014/main" id="{B57903CB-0C27-40A9-B4A8-45BA3FF7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651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260" name="Grafik 259" descr="http://slapshot.ch.sportalsports.com/images/blank.gif">
          <a:extLst>
            <a:ext uri="{FF2B5EF4-FFF2-40B4-BE49-F238E27FC236}">
              <a16:creationId xmlns:a16="http://schemas.microsoft.com/office/drawing/2014/main" id="{02AED599-C6B9-4681-A518-FAD84351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546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47625" cy="9525"/>
    <xdr:pic>
      <xdr:nvPicPr>
        <xdr:cNvPr id="261" name="Grafik 260" descr="http://slapshot.ch.sportalsports.com/images/blank.gif">
          <a:extLst>
            <a:ext uri="{FF2B5EF4-FFF2-40B4-BE49-F238E27FC236}">
              <a16:creationId xmlns:a16="http://schemas.microsoft.com/office/drawing/2014/main" id="{46819862-3496-445B-9C41-12FB63C6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986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262" name="Grafik 261" descr="http://slapshot.ch.sportalsports.com/images/blank.gif">
          <a:extLst>
            <a:ext uri="{FF2B5EF4-FFF2-40B4-BE49-F238E27FC236}">
              <a16:creationId xmlns:a16="http://schemas.microsoft.com/office/drawing/2014/main" id="{05E0FEA4-D9C7-4770-934B-0ED6AB4D9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02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263" name="Grafik 262" descr="http://slapshot.ch.sportalsports.com/images/blank.gif">
          <a:extLst>
            <a:ext uri="{FF2B5EF4-FFF2-40B4-BE49-F238E27FC236}">
              <a16:creationId xmlns:a16="http://schemas.microsoft.com/office/drawing/2014/main" id="{FC0D6171-9F94-45B7-BAAD-007E42F5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962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179</xdr:row>
      <xdr:rowOff>0</xdr:rowOff>
    </xdr:from>
    <xdr:ext cx="47625" cy="9525"/>
    <xdr:pic>
      <xdr:nvPicPr>
        <xdr:cNvPr id="264" name="Grafik 263" descr="http://slapshot.ch.sportalsports.com/images/blank.gif">
          <a:extLst>
            <a:ext uri="{FF2B5EF4-FFF2-40B4-BE49-F238E27FC236}">
              <a16:creationId xmlns:a16="http://schemas.microsoft.com/office/drawing/2014/main" id="{84131E17-3F29-45B0-9277-2D8E93B84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748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194</xdr:row>
      <xdr:rowOff>0</xdr:rowOff>
    </xdr:from>
    <xdr:ext cx="47625" cy="9525"/>
    <xdr:pic>
      <xdr:nvPicPr>
        <xdr:cNvPr id="265" name="Grafik 264" descr="http://slapshot.ch.sportalsports.com/images/blank.gif">
          <a:extLst>
            <a:ext uri="{FF2B5EF4-FFF2-40B4-BE49-F238E27FC236}">
              <a16:creationId xmlns:a16="http://schemas.microsoft.com/office/drawing/2014/main" id="{48DAC7F7-FFDF-4C60-B643-103A875E7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492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266" name="Grafik 265" descr="http://slapshot.ch.sportalsports.com/images/blank.gif">
          <a:extLst>
            <a:ext uri="{FF2B5EF4-FFF2-40B4-BE49-F238E27FC236}">
              <a16:creationId xmlns:a16="http://schemas.microsoft.com/office/drawing/2014/main" id="{D221F3BC-D1B0-4A0B-870C-77BD4ACED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511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221</xdr:row>
      <xdr:rowOff>0</xdr:rowOff>
    </xdr:from>
    <xdr:ext cx="47625" cy="9525"/>
    <xdr:pic>
      <xdr:nvPicPr>
        <xdr:cNvPr id="267" name="Grafik 266" descr="http://slapshot.ch.sportalsports.com/images/blank.gif">
          <a:extLst>
            <a:ext uri="{FF2B5EF4-FFF2-40B4-BE49-F238E27FC236}">
              <a16:creationId xmlns:a16="http://schemas.microsoft.com/office/drawing/2014/main" id="{ADCD2ADD-AD74-4D6C-8509-9A512FBD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429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268" name="Grafik 267" descr="http://slapshot.ch.sportalsports.com/images/blank.gif">
          <a:extLst>
            <a:ext uri="{FF2B5EF4-FFF2-40B4-BE49-F238E27FC236}">
              <a16:creationId xmlns:a16="http://schemas.microsoft.com/office/drawing/2014/main" id="{69598DDA-DE8B-4E36-9652-5A174132B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08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175</xdr:row>
      <xdr:rowOff>0</xdr:rowOff>
    </xdr:from>
    <xdr:ext cx="47625" cy="9525"/>
    <xdr:pic>
      <xdr:nvPicPr>
        <xdr:cNvPr id="269" name="Grafik 268" descr="http://slapshot.ch.sportalsports.com/images/blank.gif">
          <a:extLst>
            <a:ext uri="{FF2B5EF4-FFF2-40B4-BE49-F238E27FC236}">
              <a16:creationId xmlns:a16="http://schemas.microsoft.com/office/drawing/2014/main" id="{40E5FD2C-5E09-45D8-A118-18037D40B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017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270" name="Grafik 269" descr="http://slapshot.ch.sportalsports.com/images/blank.gif">
          <a:extLst>
            <a:ext uri="{FF2B5EF4-FFF2-40B4-BE49-F238E27FC236}">
              <a16:creationId xmlns:a16="http://schemas.microsoft.com/office/drawing/2014/main" id="{8EFF187E-7015-4CD5-964F-370AEFC4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70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271" name="Grafik 270" descr="http://slapshot.ch.sportalsports.com/images/blank.gif">
          <a:extLst>
            <a:ext uri="{FF2B5EF4-FFF2-40B4-BE49-F238E27FC236}">
              <a16:creationId xmlns:a16="http://schemas.microsoft.com/office/drawing/2014/main" id="{6482770E-C4A9-4A0B-ABFA-B1B8F57EC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752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272" name="Grafik 271" descr="http://slapshot.ch.sportalsports.com/images/blank.gif">
          <a:extLst>
            <a:ext uri="{FF2B5EF4-FFF2-40B4-BE49-F238E27FC236}">
              <a16:creationId xmlns:a16="http://schemas.microsoft.com/office/drawing/2014/main" id="{A6BF1641-BDD3-4102-8A72-26986027F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488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142</xdr:row>
      <xdr:rowOff>0</xdr:rowOff>
    </xdr:from>
    <xdr:ext cx="47625" cy="9525"/>
    <xdr:pic>
      <xdr:nvPicPr>
        <xdr:cNvPr id="273" name="Grafik 272" descr="http://slapshot.ch.sportalsports.com/images/blank.gif">
          <a:extLst>
            <a:ext uri="{FF2B5EF4-FFF2-40B4-BE49-F238E27FC236}">
              <a16:creationId xmlns:a16="http://schemas.microsoft.com/office/drawing/2014/main" id="{D80BC2CF-B118-4C41-B72F-F42CC334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982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70</xdr:row>
      <xdr:rowOff>0</xdr:rowOff>
    </xdr:from>
    <xdr:ext cx="47625" cy="9525"/>
    <xdr:pic>
      <xdr:nvPicPr>
        <xdr:cNvPr id="274" name="Grafik 273" descr="http://slapshot.ch.sportalsports.com/images/blank.gif">
          <a:extLst>
            <a:ext uri="{FF2B5EF4-FFF2-40B4-BE49-F238E27FC236}">
              <a16:creationId xmlns:a16="http://schemas.microsoft.com/office/drawing/2014/main" id="{E4022E63-65CC-4852-AB34-BEA9F14D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815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197</xdr:row>
      <xdr:rowOff>0</xdr:rowOff>
    </xdr:from>
    <xdr:ext cx="47625" cy="9525"/>
    <xdr:pic>
      <xdr:nvPicPr>
        <xdr:cNvPr id="275" name="Grafik 274" descr="http://slapshot.ch.sportalsports.com/images/blank.gif">
          <a:extLst>
            <a:ext uri="{FF2B5EF4-FFF2-40B4-BE49-F238E27FC236}">
              <a16:creationId xmlns:a16="http://schemas.microsoft.com/office/drawing/2014/main" id="{B023D844-A557-47BD-B0FE-1059DE24E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040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276" name="Grafik 275" descr="http://slapshot.ch.sportalsports.com/images/blank.gif">
          <a:extLst>
            <a:ext uri="{FF2B5EF4-FFF2-40B4-BE49-F238E27FC236}">
              <a16:creationId xmlns:a16="http://schemas.microsoft.com/office/drawing/2014/main" id="{4D494DD5-18F0-4266-BD46-55D38FD4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741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277" name="Grafik 276" descr="http://slapshot.ch.sportalsports.com/images/blank.gif">
          <a:extLst>
            <a:ext uri="{FF2B5EF4-FFF2-40B4-BE49-F238E27FC236}">
              <a16:creationId xmlns:a16="http://schemas.microsoft.com/office/drawing/2014/main" id="{3C67C7AD-B310-4B64-8D3F-FE8EE5C04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667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224</xdr:row>
      <xdr:rowOff>0</xdr:rowOff>
    </xdr:from>
    <xdr:ext cx="47625" cy="9525"/>
    <xdr:pic>
      <xdr:nvPicPr>
        <xdr:cNvPr id="278" name="Grafik 277" descr="http://slapshot.ch.sportalsports.com/images/blank.gif">
          <a:extLst>
            <a:ext uri="{FF2B5EF4-FFF2-40B4-BE49-F238E27FC236}">
              <a16:creationId xmlns:a16="http://schemas.microsoft.com/office/drawing/2014/main" id="{F5ED48C4-3D9B-4DC3-B4F0-876711CC9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978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279" name="Grafik 278" descr="http://slapshot.ch.sportalsports.com/images/blank.gif">
          <a:extLst>
            <a:ext uri="{FF2B5EF4-FFF2-40B4-BE49-F238E27FC236}">
              <a16:creationId xmlns:a16="http://schemas.microsoft.com/office/drawing/2014/main" id="{C8226C0C-1610-4276-B335-03400BDB5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219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280" name="Grafik 279" descr="http://slapshot.ch.sportalsports.com/images/blank.gif">
          <a:extLst>
            <a:ext uri="{FF2B5EF4-FFF2-40B4-BE49-F238E27FC236}">
              <a16:creationId xmlns:a16="http://schemas.microsoft.com/office/drawing/2014/main" id="{F003A3B9-E80B-4188-881C-D94150BF8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73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189</xdr:row>
      <xdr:rowOff>0</xdr:rowOff>
    </xdr:from>
    <xdr:ext cx="47625" cy="9525"/>
    <xdr:pic>
      <xdr:nvPicPr>
        <xdr:cNvPr id="281" name="Grafik 280" descr="http://slapshot.ch.sportalsports.com/images/blank.gif">
          <a:extLst>
            <a:ext uri="{FF2B5EF4-FFF2-40B4-BE49-F238E27FC236}">
              <a16:creationId xmlns:a16="http://schemas.microsoft.com/office/drawing/2014/main" id="{5D9B7752-C70D-4EAC-B890-11C9F30B3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577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282" name="Grafik 281" descr="http://slapshot.ch.sportalsports.com/images/blank.gif">
          <a:extLst>
            <a:ext uri="{FF2B5EF4-FFF2-40B4-BE49-F238E27FC236}">
              <a16:creationId xmlns:a16="http://schemas.microsoft.com/office/drawing/2014/main" id="{CBE19842-AC82-439E-9537-5BA18A99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387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168</xdr:row>
      <xdr:rowOff>0</xdr:rowOff>
    </xdr:from>
    <xdr:ext cx="47625" cy="9525"/>
    <xdr:pic>
      <xdr:nvPicPr>
        <xdr:cNvPr id="283" name="Grafik 282" descr="http://slapshot.ch.sportalsports.com/images/blank.gif">
          <a:extLst>
            <a:ext uri="{FF2B5EF4-FFF2-40B4-BE49-F238E27FC236}">
              <a16:creationId xmlns:a16="http://schemas.microsoft.com/office/drawing/2014/main" id="{FF9D8BE0-C9C0-47CC-9D8D-E4469643A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737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177</xdr:row>
      <xdr:rowOff>0</xdr:rowOff>
    </xdr:from>
    <xdr:ext cx="47625" cy="9525"/>
    <xdr:pic>
      <xdr:nvPicPr>
        <xdr:cNvPr id="284" name="Grafik 283" descr="http://slapshot.ch.sportalsports.com/images/blank.gif">
          <a:extLst>
            <a:ext uri="{FF2B5EF4-FFF2-40B4-BE49-F238E27FC236}">
              <a16:creationId xmlns:a16="http://schemas.microsoft.com/office/drawing/2014/main" id="{4EDBEFD2-811C-467E-9448-F1E384116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383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121</xdr:row>
      <xdr:rowOff>0</xdr:rowOff>
    </xdr:from>
    <xdr:ext cx="47625" cy="9525"/>
    <xdr:pic>
      <xdr:nvPicPr>
        <xdr:cNvPr id="285" name="Grafik 284" descr="http://slapshot.ch.sportalsports.com/images/blank.gif">
          <a:extLst>
            <a:ext uri="{FF2B5EF4-FFF2-40B4-BE49-F238E27FC236}">
              <a16:creationId xmlns:a16="http://schemas.microsoft.com/office/drawing/2014/main" id="{D23A04A4-34BD-4C4D-98F2-A86731B45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141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123</xdr:row>
      <xdr:rowOff>0</xdr:rowOff>
    </xdr:from>
    <xdr:ext cx="47625" cy="9525"/>
    <xdr:pic>
      <xdr:nvPicPr>
        <xdr:cNvPr id="286" name="Grafik 285" descr="http://slapshot.ch.sportalsports.com/images/blank.gif">
          <a:extLst>
            <a:ext uri="{FF2B5EF4-FFF2-40B4-BE49-F238E27FC236}">
              <a16:creationId xmlns:a16="http://schemas.microsoft.com/office/drawing/2014/main" id="{BB6B5B39-E1E2-4E08-B342-19FC6E043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3507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146</xdr:row>
      <xdr:rowOff>0</xdr:rowOff>
    </xdr:from>
    <xdr:ext cx="47625" cy="9525"/>
    <xdr:pic>
      <xdr:nvPicPr>
        <xdr:cNvPr id="287" name="Grafik 286" descr="http://slapshot.ch.sportalsports.com/images/blank.gif">
          <a:extLst>
            <a:ext uri="{FF2B5EF4-FFF2-40B4-BE49-F238E27FC236}">
              <a16:creationId xmlns:a16="http://schemas.microsoft.com/office/drawing/2014/main" id="{C1C27526-53EF-4B13-A492-D9CFEE98B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713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288" name="Grafik 287" descr="http://slapshot.ch.sportalsports.com/images/blank.gif">
          <a:extLst>
            <a:ext uri="{FF2B5EF4-FFF2-40B4-BE49-F238E27FC236}">
              <a16:creationId xmlns:a16="http://schemas.microsoft.com/office/drawing/2014/main" id="{D7DF114E-D0B3-4972-9ABE-B357B8402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414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289" name="Grafik 288" descr="http://slapshot.ch.sportalsports.com/images/blank.gif">
          <a:extLst>
            <a:ext uri="{FF2B5EF4-FFF2-40B4-BE49-F238E27FC236}">
              <a16:creationId xmlns:a16="http://schemas.microsoft.com/office/drawing/2014/main" id="{9E47E181-A4CC-4849-834E-BA6285CF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215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290" name="Grafik 289" descr="http://slapshot.ch.sportalsports.com/images/blank.gif">
          <a:extLst>
            <a:ext uri="{FF2B5EF4-FFF2-40B4-BE49-F238E27FC236}">
              <a16:creationId xmlns:a16="http://schemas.microsoft.com/office/drawing/2014/main" id="{65D25C47-E130-4CD1-BCE9-7FE3F11C6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254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47625" cy="9525"/>
    <xdr:pic>
      <xdr:nvPicPr>
        <xdr:cNvPr id="291" name="Grafik 290" descr="http://slapshot.ch.sportalsports.com/images/blank.gif">
          <a:extLst>
            <a:ext uri="{FF2B5EF4-FFF2-40B4-BE49-F238E27FC236}">
              <a16:creationId xmlns:a16="http://schemas.microsoft.com/office/drawing/2014/main" id="{CD41F4A2-A536-479E-B0C7-3042A113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071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292" name="Grafik 291" descr="http://slapshot.ch.sportalsports.com/images/blank.gif">
          <a:extLst>
            <a:ext uri="{FF2B5EF4-FFF2-40B4-BE49-F238E27FC236}">
              <a16:creationId xmlns:a16="http://schemas.microsoft.com/office/drawing/2014/main" id="{22167220-F77D-4406-8045-9FAEC8B7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130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293" name="Grafik 292" descr="http://slapshot.ch.sportalsports.com/images/blank.gif">
          <a:extLst>
            <a:ext uri="{FF2B5EF4-FFF2-40B4-BE49-F238E27FC236}">
              <a16:creationId xmlns:a16="http://schemas.microsoft.com/office/drawing/2014/main" id="{D73CA408-6535-4944-9D9F-F30B699A1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083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294" name="Grafik 293" descr="http://slapshot.ch.sportalsports.com/images/blank.gif">
          <a:extLst>
            <a:ext uri="{FF2B5EF4-FFF2-40B4-BE49-F238E27FC236}">
              <a16:creationId xmlns:a16="http://schemas.microsoft.com/office/drawing/2014/main" id="{F0483F7E-0527-4F22-90F9-A632F4CF4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924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295" name="Grafik 294" descr="http://slapshot.ch.sportalsports.com/images/blank.gif">
          <a:extLst>
            <a:ext uri="{FF2B5EF4-FFF2-40B4-BE49-F238E27FC236}">
              <a16:creationId xmlns:a16="http://schemas.microsoft.com/office/drawing/2014/main" id="{1DA2EB29-2A6C-4EDF-8955-F6C7AA011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997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195</xdr:row>
      <xdr:rowOff>0</xdr:rowOff>
    </xdr:from>
    <xdr:ext cx="47625" cy="9525"/>
    <xdr:pic>
      <xdr:nvPicPr>
        <xdr:cNvPr id="296" name="Grafik 295" descr="http://slapshot.ch.sportalsports.com/images/blank.gif">
          <a:extLst>
            <a:ext uri="{FF2B5EF4-FFF2-40B4-BE49-F238E27FC236}">
              <a16:creationId xmlns:a16="http://schemas.microsoft.com/office/drawing/2014/main" id="{4C8BD355-D108-44C2-91E1-654920067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675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156</xdr:row>
      <xdr:rowOff>0</xdr:rowOff>
    </xdr:from>
    <xdr:ext cx="47625" cy="9525"/>
    <xdr:pic>
      <xdr:nvPicPr>
        <xdr:cNvPr id="297" name="Grafik 296" descr="http://slapshot.ch.sportalsports.com/images/blank.gif">
          <a:extLst>
            <a:ext uri="{FF2B5EF4-FFF2-40B4-BE49-F238E27FC236}">
              <a16:creationId xmlns:a16="http://schemas.microsoft.com/office/drawing/2014/main" id="{4366E23E-B159-4322-BDBA-D1F23415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542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298" name="Grafik 297" descr="http://slapshot.ch.sportalsports.com/images/blank.gif">
          <a:extLst>
            <a:ext uri="{FF2B5EF4-FFF2-40B4-BE49-F238E27FC236}">
              <a16:creationId xmlns:a16="http://schemas.microsoft.com/office/drawing/2014/main" id="{1BDF1427-53A0-437A-AAE2-DD227A0AC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534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299" name="Grafik 298" descr="http://slapshot.ch.sportalsports.com/images/blank.gif">
          <a:extLst>
            <a:ext uri="{FF2B5EF4-FFF2-40B4-BE49-F238E27FC236}">
              <a16:creationId xmlns:a16="http://schemas.microsoft.com/office/drawing/2014/main" id="{7F96406A-1E83-4ACC-BD3D-E17DB2E68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25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181</xdr:row>
      <xdr:rowOff>0</xdr:rowOff>
    </xdr:from>
    <xdr:ext cx="47625" cy="9525"/>
    <xdr:pic>
      <xdr:nvPicPr>
        <xdr:cNvPr id="300" name="Grafik 299" descr="http://slapshot.ch.sportalsports.com/images/blank.gif">
          <a:extLst>
            <a:ext uri="{FF2B5EF4-FFF2-40B4-BE49-F238E27FC236}">
              <a16:creationId xmlns:a16="http://schemas.microsoft.com/office/drawing/2014/main" id="{DB2C8933-435E-4EE8-AE01-E3CD179E7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114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301" name="Grafik 300" descr="http://slapshot.ch.sportalsports.com/images/blank.gif">
          <a:extLst>
            <a:ext uri="{FF2B5EF4-FFF2-40B4-BE49-F238E27FC236}">
              <a16:creationId xmlns:a16="http://schemas.microsoft.com/office/drawing/2014/main" id="{759A3783-E042-40EA-8940-06B4CFEA7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826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217</xdr:row>
      <xdr:rowOff>0</xdr:rowOff>
    </xdr:from>
    <xdr:ext cx="47625" cy="9525"/>
    <xdr:pic>
      <xdr:nvPicPr>
        <xdr:cNvPr id="302" name="Grafik 301" descr="http://slapshot.ch.sportalsports.com/images/blank.gif">
          <a:extLst>
            <a:ext uri="{FF2B5EF4-FFF2-40B4-BE49-F238E27FC236}">
              <a16:creationId xmlns:a16="http://schemas.microsoft.com/office/drawing/2014/main" id="{866CAB56-70C5-4B47-A16A-75D857ADE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698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139</xdr:row>
      <xdr:rowOff>0</xdr:rowOff>
    </xdr:from>
    <xdr:ext cx="47625" cy="9525"/>
    <xdr:pic>
      <xdr:nvPicPr>
        <xdr:cNvPr id="303" name="Grafik 302" descr="http://slapshot.ch.sportalsports.com/images/blank.gif">
          <a:extLst>
            <a:ext uri="{FF2B5EF4-FFF2-40B4-BE49-F238E27FC236}">
              <a16:creationId xmlns:a16="http://schemas.microsoft.com/office/drawing/2014/main" id="{0A8E7357-DCB0-4F92-8883-2E1D6EC75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433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167</xdr:row>
      <xdr:rowOff>0</xdr:rowOff>
    </xdr:from>
    <xdr:ext cx="47625" cy="9525"/>
    <xdr:pic>
      <xdr:nvPicPr>
        <xdr:cNvPr id="304" name="Grafik 303" descr="http://slapshot.ch.sportalsports.com/images/blank.gif">
          <a:extLst>
            <a:ext uri="{FF2B5EF4-FFF2-40B4-BE49-F238E27FC236}">
              <a16:creationId xmlns:a16="http://schemas.microsoft.com/office/drawing/2014/main" id="{F4002B57-491C-4B77-9EAC-DC7F99593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554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153</xdr:row>
      <xdr:rowOff>0</xdr:rowOff>
    </xdr:from>
    <xdr:ext cx="47625" cy="9525"/>
    <xdr:pic>
      <xdr:nvPicPr>
        <xdr:cNvPr id="305" name="Grafik 304" descr="http://slapshot.ch.sportalsports.com/images/blank.gif">
          <a:extLst>
            <a:ext uri="{FF2B5EF4-FFF2-40B4-BE49-F238E27FC236}">
              <a16:creationId xmlns:a16="http://schemas.microsoft.com/office/drawing/2014/main" id="{7D90D355-46F4-44A9-A163-66C7C9E28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994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154</xdr:row>
      <xdr:rowOff>0</xdr:rowOff>
    </xdr:from>
    <xdr:ext cx="47625" cy="9525"/>
    <xdr:pic>
      <xdr:nvPicPr>
        <xdr:cNvPr id="306" name="Grafik 305" descr="http://slapshot.ch.sportalsports.com/images/blank.gif">
          <a:extLst>
            <a:ext uri="{FF2B5EF4-FFF2-40B4-BE49-F238E27FC236}">
              <a16:creationId xmlns:a16="http://schemas.microsoft.com/office/drawing/2014/main" id="{700B7DCA-FD5F-46BF-B06E-62DE9BF9F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176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188</xdr:row>
      <xdr:rowOff>0</xdr:rowOff>
    </xdr:from>
    <xdr:ext cx="47625" cy="9525"/>
    <xdr:pic>
      <xdr:nvPicPr>
        <xdr:cNvPr id="307" name="Grafik 306" descr="http://slapshot.ch.sportalsports.com/images/blank.gif">
          <a:extLst>
            <a:ext uri="{FF2B5EF4-FFF2-40B4-BE49-F238E27FC236}">
              <a16:creationId xmlns:a16="http://schemas.microsoft.com/office/drawing/2014/main" id="{7ABCB20D-2DE2-4895-BD50-E37FEE4C1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5394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138</xdr:row>
      <xdr:rowOff>0</xdr:rowOff>
    </xdr:from>
    <xdr:ext cx="47625" cy="9525"/>
    <xdr:pic>
      <xdr:nvPicPr>
        <xdr:cNvPr id="308" name="Grafik 307" descr="http://slapshot.ch.sportalsports.com/images/blank.gif">
          <a:extLst>
            <a:ext uri="{FF2B5EF4-FFF2-40B4-BE49-F238E27FC236}">
              <a16:creationId xmlns:a16="http://schemas.microsoft.com/office/drawing/2014/main" id="{0420AC77-091E-45BB-8F82-C4F1452E3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250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43</xdr:row>
      <xdr:rowOff>0</xdr:rowOff>
    </xdr:from>
    <xdr:ext cx="47625" cy="9525"/>
    <xdr:pic>
      <xdr:nvPicPr>
        <xdr:cNvPr id="309" name="Grafik 308" descr="http://slapshot.ch.sportalsports.com/images/blank.gif">
          <a:extLst>
            <a:ext uri="{FF2B5EF4-FFF2-40B4-BE49-F238E27FC236}">
              <a16:creationId xmlns:a16="http://schemas.microsoft.com/office/drawing/2014/main" id="{F5ED0EC4-434C-4953-B4D6-82B35E02D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877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184</xdr:row>
      <xdr:rowOff>0</xdr:rowOff>
    </xdr:from>
    <xdr:ext cx="47625" cy="9525"/>
    <xdr:pic>
      <xdr:nvPicPr>
        <xdr:cNvPr id="310" name="Grafik 309" descr="http://slapshot.ch.sportalsports.com/images/blank.gif">
          <a:extLst>
            <a:ext uri="{FF2B5EF4-FFF2-40B4-BE49-F238E27FC236}">
              <a16:creationId xmlns:a16="http://schemas.microsoft.com/office/drawing/2014/main" id="{C419128E-5B53-4E66-91CE-86C778F6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663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311" name="Grafik 310" descr="http://slapshot.ch.sportalsports.com/images/blank.gif">
          <a:extLst>
            <a:ext uri="{FF2B5EF4-FFF2-40B4-BE49-F238E27FC236}">
              <a16:creationId xmlns:a16="http://schemas.microsoft.com/office/drawing/2014/main" id="{E2F76223-A150-4115-A6C2-8D8DD351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900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208</xdr:row>
      <xdr:rowOff>0</xdr:rowOff>
    </xdr:from>
    <xdr:ext cx="47625" cy="9525"/>
    <xdr:pic>
      <xdr:nvPicPr>
        <xdr:cNvPr id="312" name="Grafik 311" descr="http://slapshot.ch.sportalsports.com/images/blank.gif">
          <a:extLst>
            <a:ext uri="{FF2B5EF4-FFF2-40B4-BE49-F238E27FC236}">
              <a16:creationId xmlns:a16="http://schemas.microsoft.com/office/drawing/2014/main" id="{71CFAD30-5A1C-4372-A064-F98C7B00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052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114</xdr:row>
      <xdr:rowOff>0</xdr:rowOff>
    </xdr:from>
    <xdr:ext cx="47625" cy="9525"/>
    <xdr:pic>
      <xdr:nvPicPr>
        <xdr:cNvPr id="313" name="Grafik 312" descr="http://slapshot.ch.sportalsports.com/images/blank.gif">
          <a:extLst>
            <a:ext uri="{FF2B5EF4-FFF2-40B4-BE49-F238E27FC236}">
              <a16:creationId xmlns:a16="http://schemas.microsoft.com/office/drawing/2014/main" id="{4C123042-B45E-4A1B-B13E-96FDFB0C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861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314" name="Grafik 313" descr="http://slapshot.ch.sportalsports.com/images/blank.gif">
          <a:extLst>
            <a:ext uri="{FF2B5EF4-FFF2-40B4-BE49-F238E27FC236}">
              <a16:creationId xmlns:a16="http://schemas.microsoft.com/office/drawing/2014/main" id="{B3B3C329-A6C1-4A9D-8226-502F9FCB5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496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116</xdr:row>
      <xdr:rowOff>0</xdr:rowOff>
    </xdr:from>
    <xdr:ext cx="47625" cy="9525"/>
    <xdr:pic>
      <xdr:nvPicPr>
        <xdr:cNvPr id="315" name="Grafik 314" descr="http://slapshot.ch.sportalsports.com/images/blank.gif">
          <a:extLst>
            <a:ext uri="{FF2B5EF4-FFF2-40B4-BE49-F238E27FC236}">
              <a16:creationId xmlns:a16="http://schemas.microsoft.com/office/drawing/2014/main" id="{E7DBD349-5C23-4C0B-9D06-1AF0A34E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227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145</xdr:row>
      <xdr:rowOff>0</xdr:rowOff>
    </xdr:from>
    <xdr:ext cx="47625" cy="9525"/>
    <xdr:pic>
      <xdr:nvPicPr>
        <xdr:cNvPr id="316" name="Grafik 315" descr="http://slapshot.ch.sportalsports.com/images/blank.gif">
          <a:extLst>
            <a:ext uri="{FF2B5EF4-FFF2-40B4-BE49-F238E27FC236}">
              <a16:creationId xmlns:a16="http://schemas.microsoft.com/office/drawing/2014/main" id="{FF63DA84-ED8A-4595-BDAA-6590A7C8D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5310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193</xdr:row>
      <xdr:rowOff>0</xdr:rowOff>
    </xdr:from>
    <xdr:ext cx="47625" cy="9525"/>
    <xdr:pic>
      <xdr:nvPicPr>
        <xdr:cNvPr id="317" name="Grafik 316" descr="http://slapshot.ch.sportalsports.com/images/blank.gif">
          <a:extLst>
            <a:ext uri="{FF2B5EF4-FFF2-40B4-BE49-F238E27FC236}">
              <a16:creationId xmlns:a16="http://schemas.microsoft.com/office/drawing/2014/main" id="{64AD7F40-7F85-4799-B13F-2924F678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6309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185</xdr:row>
      <xdr:rowOff>0</xdr:rowOff>
    </xdr:from>
    <xdr:ext cx="47625" cy="9525"/>
    <xdr:pic>
      <xdr:nvPicPr>
        <xdr:cNvPr id="318" name="Grafik 317" descr="http://slapshot.ch.sportalsports.com/images/blank.gif">
          <a:extLst>
            <a:ext uri="{FF2B5EF4-FFF2-40B4-BE49-F238E27FC236}">
              <a16:creationId xmlns:a16="http://schemas.microsoft.com/office/drawing/2014/main" id="{347483AE-45F9-4749-8091-17CDE2FB6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4846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215</xdr:row>
      <xdr:rowOff>0</xdr:rowOff>
    </xdr:from>
    <xdr:ext cx="47625" cy="9525"/>
    <xdr:pic>
      <xdr:nvPicPr>
        <xdr:cNvPr id="319" name="Grafik 318" descr="http://slapshot.ch.sportalsports.com/images/blank.gif">
          <a:extLst>
            <a:ext uri="{FF2B5EF4-FFF2-40B4-BE49-F238E27FC236}">
              <a16:creationId xmlns:a16="http://schemas.microsoft.com/office/drawing/2014/main" id="{FF00454E-5263-4A30-AB56-279E0C391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3326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118</xdr:row>
      <xdr:rowOff>0</xdr:rowOff>
    </xdr:from>
    <xdr:ext cx="47625" cy="9525"/>
    <xdr:pic>
      <xdr:nvPicPr>
        <xdr:cNvPr id="320" name="Grafik 319" descr="http://slapshot.ch.sportalsports.com/images/blank.gif">
          <a:extLst>
            <a:ext uri="{FF2B5EF4-FFF2-40B4-BE49-F238E27FC236}">
              <a16:creationId xmlns:a16="http://schemas.microsoft.com/office/drawing/2014/main" id="{FEED3C82-CA16-467F-983F-910EB56DE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593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321" name="Grafik 320" descr="http://slapshot.ch.sportalsports.com/images/blank.gif">
          <a:extLst>
            <a:ext uri="{FF2B5EF4-FFF2-40B4-BE49-F238E27FC236}">
              <a16:creationId xmlns:a16="http://schemas.microsoft.com/office/drawing/2014/main" id="{B82BDBC1-FD24-4223-8C6E-58D8A0C9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208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39</xdr:row>
      <xdr:rowOff>0</xdr:rowOff>
    </xdr:from>
    <xdr:ext cx="47625" cy="9525"/>
    <xdr:pic>
      <xdr:nvPicPr>
        <xdr:cNvPr id="322" name="Grafik 321" descr="http://slapshot.ch.sportalsports.com/images/blank.gif">
          <a:extLst>
            <a:ext uri="{FF2B5EF4-FFF2-40B4-BE49-F238E27FC236}">
              <a16:creationId xmlns:a16="http://schemas.microsoft.com/office/drawing/2014/main" id="{045BE062-CECB-4852-B0A1-51B6CCB4D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145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323" name="Grafik 322" descr="http://slapshot.ch.sportalsports.com/images/blank.gif">
          <a:extLst>
            <a:ext uri="{FF2B5EF4-FFF2-40B4-BE49-F238E27FC236}">
              <a16:creationId xmlns:a16="http://schemas.microsoft.com/office/drawing/2014/main" id="{96F6DC01-604C-43E6-ABDD-2375D1229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301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324" name="Grafik 323" descr="http://slapshot.ch.sportalsports.com/images/blank.gif">
          <a:extLst>
            <a:ext uri="{FF2B5EF4-FFF2-40B4-BE49-F238E27FC236}">
              <a16:creationId xmlns:a16="http://schemas.microsoft.com/office/drawing/2014/main" id="{E95D6B25-55AB-4A2C-8F02-F554B6CD1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122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</xdr:row>
      <xdr:rowOff>0</xdr:rowOff>
    </xdr:from>
    <xdr:ext cx="47625" cy="9525"/>
    <xdr:pic>
      <xdr:nvPicPr>
        <xdr:cNvPr id="325" name="Grafik 324" descr="http://slapshot.ch.sportalsports.com/images/blank.gif">
          <a:extLst>
            <a:ext uri="{FF2B5EF4-FFF2-40B4-BE49-F238E27FC236}">
              <a16:creationId xmlns:a16="http://schemas.microsoft.com/office/drawing/2014/main" id="{99B906EE-14B8-489B-8EE4-3E892D70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90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128</xdr:row>
      <xdr:rowOff>0</xdr:rowOff>
    </xdr:from>
    <xdr:ext cx="47625" cy="9525"/>
    <xdr:pic>
      <xdr:nvPicPr>
        <xdr:cNvPr id="326" name="Grafik 325" descr="http://slapshot.ch.sportalsports.com/images/blank.gif">
          <a:extLst>
            <a:ext uri="{FF2B5EF4-FFF2-40B4-BE49-F238E27FC236}">
              <a16:creationId xmlns:a16="http://schemas.microsoft.com/office/drawing/2014/main" id="{55BB79A5-0081-4D71-B692-C2A138329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422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327" name="Grafik 326" descr="http://slapshot.ch.sportalsports.com/images/blank.gif">
          <a:extLst>
            <a:ext uri="{FF2B5EF4-FFF2-40B4-BE49-F238E27FC236}">
              <a16:creationId xmlns:a16="http://schemas.microsoft.com/office/drawing/2014/main" id="{6AE32916-0C50-4854-8B1F-496CA7299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048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328" name="Grafik 327" descr="http://slapshot.ch.sportalsports.com/images/blank.gif">
          <a:extLst>
            <a:ext uri="{FF2B5EF4-FFF2-40B4-BE49-F238E27FC236}">
              <a16:creationId xmlns:a16="http://schemas.microsoft.com/office/drawing/2014/main" id="{12A41522-9C5B-40FD-B024-ABEE0352C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632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329" name="Grafik 328" descr="http://slapshot.ch.sportalsports.com/images/blank.gif">
          <a:extLst>
            <a:ext uri="{FF2B5EF4-FFF2-40B4-BE49-F238E27FC236}">
              <a16:creationId xmlns:a16="http://schemas.microsoft.com/office/drawing/2014/main" id="{2818BC65-8740-4747-B5AF-3702582D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375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330" name="Grafik 329" descr="http://slapshot.ch.sportalsports.com/images/blank.gif">
          <a:extLst>
            <a:ext uri="{FF2B5EF4-FFF2-40B4-BE49-F238E27FC236}">
              <a16:creationId xmlns:a16="http://schemas.microsoft.com/office/drawing/2014/main" id="{6AD8CD5C-D0AD-49B9-B83A-172072C60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803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149</xdr:row>
      <xdr:rowOff>0</xdr:rowOff>
    </xdr:from>
    <xdr:ext cx="47625" cy="9525"/>
    <xdr:pic>
      <xdr:nvPicPr>
        <xdr:cNvPr id="331" name="Grafik 330" descr="http://slapshot.ch.sportalsports.com/images/blank.gif">
          <a:extLst>
            <a:ext uri="{FF2B5EF4-FFF2-40B4-BE49-F238E27FC236}">
              <a16:creationId xmlns:a16="http://schemas.microsoft.com/office/drawing/2014/main" id="{54B0BE48-0F90-489B-BF30-B06965F94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262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332" name="Grafik 331" descr="http://slapshot.ch.sportalsports.com/images/blank.gif">
          <a:extLst>
            <a:ext uri="{FF2B5EF4-FFF2-40B4-BE49-F238E27FC236}">
              <a16:creationId xmlns:a16="http://schemas.microsoft.com/office/drawing/2014/main" id="{C76C48FB-F54C-4112-8FF2-B0EADB353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204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164</xdr:row>
      <xdr:rowOff>0</xdr:rowOff>
    </xdr:from>
    <xdr:ext cx="47625" cy="9525"/>
    <xdr:pic>
      <xdr:nvPicPr>
        <xdr:cNvPr id="333" name="Grafik 332" descr="http://slapshot.ch.sportalsports.com/images/blank.gif">
          <a:extLst>
            <a:ext uri="{FF2B5EF4-FFF2-40B4-BE49-F238E27FC236}">
              <a16:creationId xmlns:a16="http://schemas.microsoft.com/office/drawing/2014/main" id="{F6F46AE5-213B-4640-A716-D8531739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005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334" name="Grafik 333" descr="http://slapshot.ch.sportalsports.com/images/blank.gif">
          <a:extLst>
            <a:ext uri="{FF2B5EF4-FFF2-40B4-BE49-F238E27FC236}">
              <a16:creationId xmlns:a16="http://schemas.microsoft.com/office/drawing/2014/main" id="{A0FEAC81-BE43-4AB2-B3BB-FBFC289BF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106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335" name="Grafik 334" descr="http://slapshot.ch.sportalsports.com/images/blank.gif">
          <a:extLst>
            <a:ext uri="{FF2B5EF4-FFF2-40B4-BE49-F238E27FC236}">
              <a16:creationId xmlns:a16="http://schemas.microsoft.com/office/drawing/2014/main" id="{817E7B01-0520-41DB-B5BF-5AA118E69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768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82</xdr:row>
      <xdr:rowOff>0</xdr:rowOff>
    </xdr:from>
    <xdr:ext cx="47625" cy="9525"/>
    <xdr:pic>
      <xdr:nvPicPr>
        <xdr:cNvPr id="336" name="Grafik 335" descr="http://slapshot.ch.sportalsports.com/images/blank.gif">
          <a:extLst>
            <a:ext uri="{FF2B5EF4-FFF2-40B4-BE49-F238E27FC236}">
              <a16:creationId xmlns:a16="http://schemas.microsoft.com/office/drawing/2014/main" id="{3BE7EEC4-6C2C-40E9-8600-23D79EE31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009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150</xdr:row>
      <xdr:rowOff>0</xdr:rowOff>
    </xdr:from>
    <xdr:ext cx="47625" cy="9525"/>
    <xdr:pic>
      <xdr:nvPicPr>
        <xdr:cNvPr id="337" name="Grafik 336" descr="http://slapshot.ch.sportalsports.com/images/blank.gif">
          <a:extLst>
            <a:ext uri="{FF2B5EF4-FFF2-40B4-BE49-F238E27FC236}">
              <a16:creationId xmlns:a16="http://schemas.microsoft.com/office/drawing/2014/main" id="{3B04B874-9809-4456-867F-230452677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8445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117</xdr:row>
      <xdr:rowOff>0</xdr:rowOff>
    </xdr:from>
    <xdr:ext cx="47625" cy="9525"/>
    <xdr:pic>
      <xdr:nvPicPr>
        <xdr:cNvPr id="338" name="Grafik 337" descr="http://slapshot.ch.sportalsports.com/images/blank.gif">
          <a:extLst>
            <a:ext uri="{FF2B5EF4-FFF2-40B4-BE49-F238E27FC236}">
              <a16:creationId xmlns:a16="http://schemas.microsoft.com/office/drawing/2014/main" id="{29EE0889-AA6B-4585-9A59-39894AC0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410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49</xdr:row>
      <xdr:rowOff>0</xdr:rowOff>
    </xdr:from>
    <xdr:ext cx="47625" cy="9525"/>
    <xdr:pic>
      <xdr:nvPicPr>
        <xdr:cNvPr id="339" name="Grafik 338" descr="http://slapshot.ch.sportalsports.com/images/blank.gif">
          <a:extLst>
            <a:ext uri="{FF2B5EF4-FFF2-40B4-BE49-F238E27FC236}">
              <a16:creationId xmlns:a16="http://schemas.microsoft.com/office/drawing/2014/main" id="{DA32C231-578B-4C95-999F-06B6B34F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974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340" name="Grafik 339" descr="http://slapshot.ch.sportalsports.com/images/blank.gif">
          <a:extLst>
            <a:ext uri="{FF2B5EF4-FFF2-40B4-BE49-F238E27FC236}">
              <a16:creationId xmlns:a16="http://schemas.microsoft.com/office/drawing/2014/main" id="{DAA9B0C2-BF33-4B96-BF6A-131EBEDCC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643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341" name="Grafik 340" descr="http://slapshot.ch.sportalsports.com/images/blank.gif">
          <a:extLst>
            <a:ext uri="{FF2B5EF4-FFF2-40B4-BE49-F238E27FC236}">
              <a16:creationId xmlns:a16="http://schemas.microsoft.com/office/drawing/2014/main" id="{ABBEE018-B8F1-4CE8-B8D9-1A4B2E2B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0368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342" name="Grafik 341" descr="http://slapshot.ch.sportalsports.com/images/blank.gif">
          <a:extLst>
            <a:ext uri="{FF2B5EF4-FFF2-40B4-BE49-F238E27FC236}">
              <a16:creationId xmlns:a16="http://schemas.microsoft.com/office/drawing/2014/main" id="{01FB7174-6853-4060-88D5-21BAF2314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9123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47625" cy="9525"/>
    <xdr:pic>
      <xdr:nvPicPr>
        <xdr:cNvPr id="343" name="Grafik 342" descr="http://slapshot.ch.sportalsports.com/images/blank.gif">
          <a:extLst>
            <a:ext uri="{FF2B5EF4-FFF2-40B4-BE49-F238E27FC236}">
              <a16:creationId xmlns:a16="http://schemas.microsoft.com/office/drawing/2014/main" id="{87E79F12-317D-466F-B999-DBFD422CF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8539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344" name="Grafik 343" descr="http://slapshot.ch.sportalsports.com/images/blank.gif">
          <a:extLst>
            <a:ext uri="{FF2B5EF4-FFF2-40B4-BE49-F238E27FC236}">
              <a16:creationId xmlns:a16="http://schemas.microsoft.com/office/drawing/2014/main" id="{2F1104DD-44D5-4F0A-A09C-AE636B355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585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200</xdr:row>
      <xdr:rowOff>0</xdr:rowOff>
    </xdr:from>
    <xdr:ext cx="47625" cy="9525"/>
    <xdr:pic>
      <xdr:nvPicPr>
        <xdr:cNvPr id="345" name="Grafik 344" descr="http://slapshot.ch.sportalsports.com/images/blank.gif">
          <a:extLst>
            <a:ext uri="{FF2B5EF4-FFF2-40B4-BE49-F238E27FC236}">
              <a16:creationId xmlns:a16="http://schemas.microsoft.com/office/drawing/2014/main" id="{B1F3ECA9-C30F-48BF-BD70-68AE3F0B4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5894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346" name="Grafik 345" descr="http://slapshot.ch.sportalsports.com/images/blank.gif">
          <a:extLst>
            <a:ext uri="{FF2B5EF4-FFF2-40B4-BE49-F238E27FC236}">
              <a16:creationId xmlns:a16="http://schemas.microsoft.com/office/drawing/2014/main" id="{9E395B38-6020-49B1-AF1D-60EDEBD3E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678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160</xdr:row>
      <xdr:rowOff>0</xdr:rowOff>
    </xdr:from>
    <xdr:ext cx="47625" cy="9525"/>
    <xdr:pic>
      <xdr:nvPicPr>
        <xdr:cNvPr id="347" name="Grafik 346" descr="http://slapshot.ch.sportalsports.com/images/blank.gif">
          <a:extLst>
            <a:ext uri="{FF2B5EF4-FFF2-40B4-BE49-F238E27FC236}">
              <a16:creationId xmlns:a16="http://schemas.microsoft.com/office/drawing/2014/main" id="{2A463FF7-1992-444A-8E24-513427BDD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274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216</xdr:row>
      <xdr:rowOff>0</xdr:rowOff>
    </xdr:from>
    <xdr:ext cx="47625" cy="9525"/>
    <xdr:pic>
      <xdr:nvPicPr>
        <xdr:cNvPr id="348" name="Grafik 347" descr="http://slapshot.ch.sportalsports.com/images/blank.gif">
          <a:extLst>
            <a:ext uri="{FF2B5EF4-FFF2-40B4-BE49-F238E27FC236}">
              <a16:creationId xmlns:a16="http://schemas.microsoft.com/office/drawing/2014/main" id="{68A27912-96E7-4EB3-96CF-37FCB83ED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515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211</xdr:row>
      <xdr:rowOff>0</xdr:rowOff>
    </xdr:from>
    <xdr:ext cx="47625" cy="9525"/>
    <xdr:pic>
      <xdr:nvPicPr>
        <xdr:cNvPr id="349" name="Grafik 348" descr="http://slapshot.ch.sportalsports.com/images/blank.gif">
          <a:extLst>
            <a:ext uri="{FF2B5EF4-FFF2-40B4-BE49-F238E27FC236}">
              <a16:creationId xmlns:a16="http://schemas.microsoft.com/office/drawing/2014/main" id="{01DA4AFD-DADE-4A50-BC14-ED932071A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601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350" name="Grafik 349" descr="http://slapshot.ch.sportalsports.com/images/blank.gif">
          <a:extLst>
            <a:ext uri="{FF2B5EF4-FFF2-40B4-BE49-F238E27FC236}">
              <a16:creationId xmlns:a16="http://schemas.microsoft.com/office/drawing/2014/main" id="{80BE12BC-6880-4F11-99C9-BD92B49E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134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213</xdr:row>
      <xdr:rowOff>0</xdr:rowOff>
    </xdr:from>
    <xdr:ext cx="47625" cy="9525"/>
    <xdr:pic>
      <xdr:nvPicPr>
        <xdr:cNvPr id="351" name="Grafik 350" descr="http://slapshot.ch.sportalsports.com/images/blank.gif">
          <a:extLst>
            <a:ext uri="{FF2B5EF4-FFF2-40B4-BE49-F238E27FC236}">
              <a16:creationId xmlns:a16="http://schemas.microsoft.com/office/drawing/2014/main" id="{801CEAF7-912A-4C77-A701-FCC09A75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9669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352" name="Grafik 351" descr="http://slapshot.ch.sportalsports.com/images/blank.gif">
          <a:extLst>
            <a:ext uri="{FF2B5EF4-FFF2-40B4-BE49-F238E27FC236}">
              <a16:creationId xmlns:a16="http://schemas.microsoft.com/office/drawing/2014/main" id="{C82C0FAF-2B04-4F7A-A4B7-97D53DDD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363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209</xdr:row>
      <xdr:rowOff>0</xdr:rowOff>
    </xdr:from>
    <xdr:ext cx="47625" cy="9525"/>
    <xdr:pic>
      <xdr:nvPicPr>
        <xdr:cNvPr id="353" name="Grafik 352" descr="http://slapshot.ch.sportalsports.com/images/blank.gif">
          <a:extLst>
            <a:ext uri="{FF2B5EF4-FFF2-40B4-BE49-F238E27FC236}">
              <a16:creationId xmlns:a16="http://schemas.microsoft.com/office/drawing/2014/main" id="{5E413F62-EA5C-450F-88BA-26D4F0B45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9235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218</xdr:row>
      <xdr:rowOff>0</xdr:rowOff>
    </xdr:from>
    <xdr:ext cx="47625" cy="9525"/>
    <xdr:pic>
      <xdr:nvPicPr>
        <xdr:cNvPr id="354" name="Grafik 353" descr="http://slapshot.ch.sportalsports.com/images/blank.gif">
          <a:extLst>
            <a:ext uri="{FF2B5EF4-FFF2-40B4-BE49-F238E27FC236}">
              <a16:creationId xmlns:a16="http://schemas.microsoft.com/office/drawing/2014/main" id="{3F99E48C-1C09-487C-8807-E2269B2C4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881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161</xdr:row>
      <xdr:rowOff>0</xdr:rowOff>
    </xdr:from>
    <xdr:ext cx="47625" cy="9525"/>
    <xdr:pic>
      <xdr:nvPicPr>
        <xdr:cNvPr id="355" name="Grafik 354" descr="http://slapshot.ch.sportalsports.com/images/blank.gif">
          <a:extLst>
            <a:ext uri="{FF2B5EF4-FFF2-40B4-BE49-F238E27FC236}">
              <a16:creationId xmlns:a16="http://schemas.microsoft.com/office/drawing/2014/main" id="{72B65F17-148B-4589-A9C7-58E92D93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457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206</xdr:row>
      <xdr:rowOff>0</xdr:rowOff>
    </xdr:from>
    <xdr:ext cx="47625" cy="9525"/>
    <xdr:pic>
      <xdr:nvPicPr>
        <xdr:cNvPr id="356" name="Grafik 355" descr="http://slapshot.ch.sportalsports.com/images/blank.gif">
          <a:extLst>
            <a:ext uri="{FF2B5EF4-FFF2-40B4-BE49-F238E27FC236}">
              <a16:creationId xmlns:a16="http://schemas.microsoft.com/office/drawing/2014/main" id="{2877B5B7-FD39-4DE6-9C72-FE8C6C84D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6867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357" name="Grafik 356" descr="http://slapshot.ch.sportalsports.com/images/blank.gif">
          <a:extLst>
            <a:ext uri="{FF2B5EF4-FFF2-40B4-BE49-F238E27FC236}">
              <a16:creationId xmlns:a16="http://schemas.microsoft.com/office/drawing/2014/main" id="{0939C1DA-ED4E-4B09-A7B9-F546571FB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951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358" name="Grafik 357" descr="http://slapshot.ch.sportalsports.com/images/blank.gif">
          <a:extLst>
            <a:ext uri="{FF2B5EF4-FFF2-40B4-BE49-F238E27FC236}">
              <a16:creationId xmlns:a16="http://schemas.microsoft.com/office/drawing/2014/main" id="{FE5B618E-BAC6-4C90-9332-D3AA88CBA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6944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214</xdr:row>
      <xdr:rowOff>0</xdr:rowOff>
    </xdr:from>
    <xdr:ext cx="47625" cy="9525"/>
    <xdr:pic>
      <xdr:nvPicPr>
        <xdr:cNvPr id="359" name="Grafik 358" descr="http://slapshot.ch.sportalsports.com/images/blank.gif">
          <a:extLst>
            <a:ext uri="{FF2B5EF4-FFF2-40B4-BE49-F238E27FC236}">
              <a16:creationId xmlns:a16="http://schemas.microsoft.com/office/drawing/2014/main" id="{DBDDAA72-090F-4AF9-A64C-289C4780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1497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360" name="Grafik 359" descr="http://slapshot.ch.sportalsports.com/images/blank.gif">
          <a:extLst>
            <a:ext uri="{FF2B5EF4-FFF2-40B4-BE49-F238E27FC236}">
              <a16:creationId xmlns:a16="http://schemas.microsoft.com/office/drawing/2014/main" id="{8202ABF4-83CD-4C2E-B09D-DD3D8D328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4025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141</xdr:row>
      <xdr:rowOff>0</xdr:rowOff>
    </xdr:from>
    <xdr:ext cx="47625" cy="9525"/>
    <xdr:pic>
      <xdr:nvPicPr>
        <xdr:cNvPr id="361" name="Grafik 360" descr="http://slapshot.ch.sportalsports.com/images/blank.gif">
          <a:extLst>
            <a:ext uri="{FF2B5EF4-FFF2-40B4-BE49-F238E27FC236}">
              <a16:creationId xmlns:a16="http://schemas.microsoft.com/office/drawing/2014/main" id="{5426ABC4-2B5C-4B8D-AD69-1727539A1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799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137</xdr:row>
      <xdr:rowOff>0</xdr:rowOff>
    </xdr:from>
    <xdr:ext cx="47625" cy="9525"/>
    <xdr:pic>
      <xdr:nvPicPr>
        <xdr:cNvPr id="362" name="Grafik 361" descr="http://slapshot.ch.sportalsports.com/images/blank.gif">
          <a:extLst>
            <a:ext uri="{FF2B5EF4-FFF2-40B4-BE49-F238E27FC236}">
              <a16:creationId xmlns:a16="http://schemas.microsoft.com/office/drawing/2014/main" id="{F074BE01-3F26-4CC8-8E5E-FF33A7B2B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6068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363" name="Grafik 362" descr="http://slapshot.ch.sportalsports.com/images/blank.gif">
          <a:extLst>
            <a:ext uri="{FF2B5EF4-FFF2-40B4-BE49-F238E27FC236}">
              <a16:creationId xmlns:a16="http://schemas.microsoft.com/office/drawing/2014/main" id="{02192093-291F-4EFB-9276-EC8114D1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3131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364" name="Grafik 363" descr="http://slapshot.ch.sportalsports.com/images/blank.gif">
          <a:extLst>
            <a:ext uri="{FF2B5EF4-FFF2-40B4-BE49-F238E27FC236}">
              <a16:creationId xmlns:a16="http://schemas.microsoft.com/office/drawing/2014/main" id="{62AD486D-9BA0-41AC-8500-F79152A8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655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365" name="Grafik 364" descr="http://slapshot.ch.sportalsports.com/images/blank.gif">
          <a:extLst>
            <a:ext uri="{FF2B5EF4-FFF2-40B4-BE49-F238E27FC236}">
              <a16:creationId xmlns:a16="http://schemas.microsoft.com/office/drawing/2014/main" id="{F4F0AFA8-E0AD-447E-A2A8-31A284AA6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7800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166</xdr:row>
      <xdr:rowOff>0</xdr:rowOff>
    </xdr:from>
    <xdr:ext cx="47625" cy="9525"/>
    <xdr:pic>
      <xdr:nvPicPr>
        <xdr:cNvPr id="366" name="Grafik 365" descr="http://slapshot.ch.sportalsports.com/images/blank.gif">
          <a:extLst>
            <a:ext uri="{FF2B5EF4-FFF2-40B4-BE49-F238E27FC236}">
              <a16:creationId xmlns:a16="http://schemas.microsoft.com/office/drawing/2014/main" id="{95BC7794-A0D6-480E-9614-560F5E3EB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13715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178</xdr:row>
      <xdr:rowOff>0</xdr:rowOff>
    </xdr:from>
    <xdr:ext cx="47625" cy="9525"/>
    <xdr:pic>
      <xdr:nvPicPr>
        <xdr:cNvPr id="367" name="Grafik 366" descr="http://slapshot.ch.sportalsports.com/images/blank.gif">
          <a:extLst>
            <a:ext uri="{FF2B5EF4-FFF2-40B4-BE49-F238E27FC236}">
              <a16:creationId xmlns:a16="http://schemas.microsoft.com/office/drawing/2014/main" id="{FB0A0796-A171-411F-8CA0-E081D47A5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35661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368" name="Grafik 367" descr="http://slapshot.ch.sportalsports.com/images/blank.gif">
          <a:extLst>
            <a:ext uri="{FF2B5EF4-FFF2-40B4-BE49-F238E27FC236}">
              <a16:creationId xmlns:a16="http://schemas.microsoft.com/office/drawing/2014/main" id="{C7E06829-3120-4502-89AF-608C967C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888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157</xdr:row>
      <xdr:rowOff>0</xdr:rowOff>
    </xdr:from>
    <xdr:ext cx="47625" cy="9525"/>
    <xdr:pic>
      <xdr:nvPicPr>
        <xdr:cNvPr id="369" name="Grafik 368" descr="http://slapshot.ch.sportalsports.com/images/blank.gif">
          <a:extLst>
            <a:ext uri="{FF2B5EF4-FFF2-40B4-BE49-F238E27FC236}">
              <a16:creationId xmlns:a16="http://schemas.microsoft.com/office/drawing/2014/main" id="{87DC565F-E6EF-47E2-B2CB-6B0A95A1F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9725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130</xdr:row>
      <xdr:rowOff>0</xdr:rowOff>
    </xdr:from>
    <xdr:ext cx="47625" cy="9525"/>
    <xdr:pic>
      <xdr:nvPicPr>
        <xdr:cNvPr id="370" name="Grafik 369" descr="http://slapshot.ch.sportalsports.com/images/blank.gif">
          <a:extLst>
            <a:ext uri="{FF2B5EF4-FFF2-40B4-BE49-F238E27FC236}">
              <a16:creationId xmlns:a16="http://schemas.microsoft.com/office/drawing/2014/main" id="{40A391E4-4B8D-4670-AF2E-9CCC99DDF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4787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371" name="Grafik 370" descr="http://slapshot.ch.sportalsports.com/images/blank.gif">
          <a:extLst>
            <a:ext uri="{FF2B5EF4-FFF2-40B4-BE49-F238E27FC236}">
              <a16:creationId xmlns:a16="http://schemas.microsoft.com/office/drawing/2014/main" id="{1466D7E6-EE63-44DD-9289-182C69B2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8656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159</xdr:row>
      <xdr:rowOff>0</xdr:rowOff>
    </xdr:from>
    <xdr:ext cx="47625" cy="9525"/>
    <xdr:pic>
      <xdr:nvPicPr>
        <xdr:cNvPr id="372" name="Grafik 371" descr="http://slapshot.ch.sportalsports.com/images/blank.gif">
          <a:extLst>
            <a:ext uri="{FF2B5EF4-FFF2-40B4-BE49-F238E27FC236}">
              <a16:creationId xmlns:a16="http://schemas.microsoft.com/office/drawing/2014/main" id="{33CDC208-7D88-426B-B606-0FD2D9EBB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00913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373" name="Grafik 372" descr="http://slapshot.ch.sportalsports.com/images/blank.gif">
          <a:extLst>
            <a:ext uri="{FF2B5EF4-FFF2-40B4-BE49-F238E27FC236}">
              <a16:creationId xmlns:a16="http://schemas.microsoft.com/office/drawing/2014/main" id="{FE4DFA1B-B173-4A0F-86B9-0F09FF55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4493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204</xdr:row>
      <xdr:rowOff>0</xdr:rowOff>
    </xdr:from>
    <xdr:ext cx="47625" cy="9525"/>
    <xdr:pic>
      <xdr:nvPicPr>
        <xdr:cNvPr id="374" name="Grafik 373" descr="http://slapshot.ch.sportalsports.com/images/blank.gif">
          <a:extLst>
            <a:ext uri="{FF2B5EF4-FFF2-40B4-BE49-F238E27FC236}">
              <a16:creationId xmlns:a16="http://schemas.microsoft.com/office/drawing/2014/main" id="{95B2F865-1833-4C03-8893-C919B243F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3209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144</xdr:row>
      <xdr:rowOff>0</xdr:rowOff>
    </xdr:from>
    <xdr:ext cx="47625" cy="9525"/>
    <xdr:pic>
      <xdr:nvPicPr>
        <xdr:cNvPr id="375" name="Grafik 374" descr="http://slapshot.ch.sportalsports.com/images/blank.gif">
          <a:extLst>
            <a:ext uri="{FF2B5EF4-FFF2-40B4-BE49-F238E27FC236}">
              <a16:creationId xmlns:a16="http://schemas.microsoft.com/office/drawing/2014/main" id="{D442B1D9-CE76-459B-9125-30232AD72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73481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376" name="Grafik 375" descr="http://slapshot.ch.sportalsports.com/images/blank.gif">
          <a:extLst>
            <a:ext uri="{FF2B5EF4-FFF2-40B4-BE49-F238E27FC236}">
              <a16:creationId xmlns:a16="http://schemas.microsoft.com/office/drawing/2014/main" id="{292099A0-7D6C-4720-950F-B0D149551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7645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198</xdr:row>
      <xdr:rowOff>0</xdr:rowOff>
    </xdr:from>
    <xdr:ext cx="47625" cy="9525"/>
    <xdr:pic>
      <xdr:nvPicPr>
        <xdr:cNvPr id="377" name="Grafik 376" descr="http://slapshot.ch.sportalsports.com/images/blank.gif">
          <a:extLst>
            <a:ext uri="{FF2B5EF4-FFF2-40B4-BE49-F238E27FC236}">
              <a16:creationId xmlns:a16="http://schemas.microsoft.com/office/drawing/2014/main" id="{C4986CE8-279E-44A3-8214-5E57C2E6E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2237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202</xdr:row>
      <xdr:rowOff>0</xdr:rowOff>
    </xdr:from>
    <xdr:ext cx="47625" cy="9525"/>
    <xdr:pic>
      <xdr:nvPicPr>
        <xdr:cNvPr id="378" name="Grafik 377" descr="http://slapshot.ch.sportalsports.com/images/blank.gif">
          <a:extLst>
            <a:ext uri="{FF2B5EF4-FFF2-40B4-BE49-F238E27FC236}">
              <a16:creationId xmlns:a16="http://schemas.microsoft.com/office/drawing/2014/main" id="{6FA5E017-16EE-4227-AF59-3E3FA17E0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79552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379" name="Grafik 378" descr="http://slapshot.ch.sportalsports.com/images/blank.gif">
          <a:extLst>
            <a:ext uri="{FF2B5EF4-FFF2-40B4-BE49-F238E27FC236}">
              <a16:creationId xmlns:a16="http://schemas.microsoft.com/office/drawing/2014/main" id="{83C68756-5742-42BB-999A-D8218AFA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4998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380" name="Grafik 379" descr="http://slapshot.ch.sportalsports.com/images/blank.gif">
          <a:extLst>
            <a:ext uri="{FF2B5EF4-FFF2-40B4-BE49-F238E27FC236}">
              <a16:creationId xmlns:a16="http://schemas.microsoft.com/office/drawing/2014/main" id="{29905CEA-0D55-4D07-B46D-A9B3279BD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5582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21</xdr:row>
      <xdr:rowOff>0</xdr:rowOff>
    </xdr:from>
    <xdr:to>
      <xdr:col>2</xdr:col>
      <xdr:colOff>19050</xdr:colOff>
      <xdr:row>21</xdr:row>
      <xdr:rowOff>57150</xdr:rowOff>
    </xdr:to>
    <xdr:pic>
      <xdr:nvPicPr>
        <xdr:cNvPr id="2" name="Grafik 1" descr="http://slapshot.ch.sportalsports.com/images/blank.gif">
          <a:extLst>
            <a:ext uri="{FF2B5EF4-FFF2-40B4-BE49-F238E27FC236}">
              <a16:creationId xmlns:a16="http://schemas.microsoft.com/office/drawing/2014/main" id="{8D908D15-5B7A-4BDF-B2D8-033E88BCA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699760"/>
          <a:ext cx="9525" cy="47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51</xdr:row>
      <xdr:rowOff>0</xdr:rowOff>
    </xdr:from>
    <xdr:ext cx="47625" cy="9525"/>
    <xdr:pic>
      <xdr:nvPicPr>
        <xdr:cNvPr id="3" name="Grafik 2" descr="http://slapshot.ch.sportalsports.com/images/blank.gif">
          <a:extLst>
            <a:ext uri="{FF2B5EF4-FFF2-40B4-BE49-F238E27FC236}">
              <a16:creationId xmlns:a16="http://schemas.microsoft.com/office/drawing/2014/main" id="{71F07037-818F-43A9-9842-AF3BD717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186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4" name="Grafik 3" descr="http://slapshot.ch.sportalsports.com/images/blank.gif">
          <a:extLst>
            <a:ext uri="{FF2B5EF4-FFF2-40B4-BE49-F238E27FC236}">
              <a16:creationId xmlns:a16="http://schemas.microsoft.com/office/drawing/2014/main" id="{C192D573-4AB2-457D-B494-5311D5661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637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5" name="Grafik 4" descr="http://slapshot.ch.sportalsports.com/images/blank.gif">
          <a:extLst>
            <a:ext uri="{FF2B5EF4-FFF2-40B4-BE49-F238E27FC236}">
              <a16:creationId xmlns:a16="http://schemas.microsoft.com/office/drawing/2014/main" id="{E355F678-B604-4E20-8C3F-C4827A29E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9682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6" name="Grafik 5" descr="http://slapshot.ch.sportalsports.com/images/blank.gif">
          <a:extLst>
            <a:ext uri="{FF2B5EF4-FFF2-40B4-BE49-F238E27FC236}">
              <a16:creationId xmlns:a16="http://schemas.microsoft.com/office/drawing/2014/main" id="{24A9D9A0-3BCC-4339-A150-0D325BB0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065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67</xdr:row>
      <xdr:rowOff>0</xdr:rowOff>
    </xdr:from>
    <xdr:ext cx="47625" cy="9525"/>
    <xdr:pic>
      <xdr:nvPicPr>
        <xdr:cNvPr id="7" name="Grafik 6" descr="http://slapshot.ch.sportalsports.com/images/blank.gif">
          <a:extLst>
            <a:ext uri="{FF2B5EF4-FFF2-40B4-BE49-F238E27FC236}">
              <a16:creationId xmlns:a16="http://schemas.microsoft.com/office/drawing/2014/main" id="{BDEC7BB7-FC1A-498C-88CF-388C0FBB4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1122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8" name="Grafik 7" descr="http://slapshot.ch.sportalsports.com/images/blank.gif">
          <a:extLst>
            <a:ext uri="{FF2B5EF4-FFF2-40B4-BE49-F238E27FC236}">
              <a16:creationId xmlns:a16="http://schemas.microsoft.com/office/drawing/2014/main" id="{5BF0994D-93D6-4AF1-9728-4E5019275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8671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9" name="Grafik 8" descr="http://slapshot.ch.sportalsports.com/images/blank.gif">
          <a:extLst>
            <a:ext uri="{FF2B5EF4-FFF2-40B4-BE49-F238E27FC236}">
              <a16:creationId xmlns:a16="http://schemas.microsoft.com/office/drawing/2014/main" id="{096009F2-845B-4E36-B10A-D50A0BDE6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123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10" name="Grafik 9" descr="http://slapshot.ch.sportalsports.com/images/blank.gif">
          <a:extLst>
            <a:ext uri="{FF2B5EF4-FFF2-40B4-BE49-F238E27FC236}">
              <a16:creationId xmlns:a16="http://schemas.microsoft.com/office/drawing/2014/main" id="{F439CE35-2079-4A1F-B544-40E5ED184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964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47625" cy="9525"/>
    <xdr:pic>
      <xdr:nvPicPr>
        <xdr:cNvPr id="11" name="Grafik 10" descr="http://slapshot.ch.sportalsports.com/images/blank.gif">
          <a:extLst>
            <a:ext uri="{FF2B5EF4-FFF2-40B4-BE49-F238E27FC236}">
              <a16:creationId xmlns:a16="http://schemas.microsoft.com/office/drawing/2014/main" id="{3468D627-3354-4E3E-9C13-F5ED3DAC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1511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47625" cy="9525"/>
    <xdr:pic>
      <xdr:nvPicPr>
        <xdr:cNvPr id="12" name="Grafik 11" descr="http://slapshot.ch.sportalsports.com/images/blank.gif">
          <a:extLst>
            <a:ext uri="{FF2B5EF4-FFF2-40B4-BE49-F238E27FC236}">
              <a16:creationId xmlns:a16="http://schemas.microsoft.com/office/drawing/2014/main" id="{5BF06127-415B-4B33-9DE8-98EA8B78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014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13" name="Grafik 12" descr="http://slapshot.ch.sportalsports.com/images/blank.gif">
          <a:extLst>
            <a:ext uri="{FF2B5EF4-FFF2-40B4-BE49-F238E27FC236}">
              <a16:creationId xmlns:a16="http://schemas.microsoft.com/office/drawing/2014/main" id="{819ACE8B-0D96-4CDD-9073-634B78B4E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244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14" name="Grafik 13" descr="http://slapshot.ch.sportalsports.com/images/blank.gif">
          <a:extLst>
            <a:ext uri="{FF2B5EF4-FFF2-40B4-BE49-F238E27FC236}">
              <a16:creationId xmlns:a16="http://schemas.microsoft.com/office/drawing/2014/main" id="{B5E43DDF-E63C-4A57-BB24-9D76DFEAB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7114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15" name="Grafik 14" descr="http://slapshot.ch.sportalsports.com/images/blank.gif">
          <a:extLst>
            <a:ext uri="{FF2B5EF4-FFF2-40B4-BE49-F238E27FC236}">
              <a16:creationId xmlns:a16="http://schemas.microsoft.com/office/drawing/2014/main" id="{3262EAD3-161E-4E48-AB6C-69078C8C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746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16" name="Grafik 15" descr="http://slapshot.ch.sportalsports.com/images/blank.gif">
          <a:extLst>
            <a:ext uri="{FF2B5EF4-FFF2-40B4-BE49-F238E27FC236}">
              <a16:creationId xmlns:a16="http://schemas.microsoft.com/office/drawing/2014/main" id="{DAB11E12-2055-495B-BF9D-8D06CAD29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4896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17" name="Grafik 16" descr="http://slapshot.ch.sportalsports.com/images/blank.gif">
          <a:extLst>
            <a:ext uri="{FF2B5EF4-FFF2-40B4-BE49-F238E27FC236}">
              <a16:creationId xmlns:a16="http://schemas.microsoft.com/office/drawing/2014/main" id="{EC5BAD92-1596-40B6-8649-B1455BC62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551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18" name="Grafik 17" descr="http://slapshot.ch.sportalsports.com/images/blank.gif">
          <a:extLst>
            <a:ext uri="{FF2B5EF4-FFF2-40B4-BE49-F238E27FC236}">
              <a16:creationId xmlns:a16="http://schemas.microsoft.com/office/drawing/2014/main" id="{A643992C-45C2-4B80-BC23-DF90C06B8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625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19" name="Grafik 18" descr="http://slapshot.ch.sportalsports.com/images/blank.gif">
          <a:extLst>
            <a:ext uri="{FF2B5EF4-FFF2-40B4-BE49-F238E27FC236}">
              <a16:creationId xmlns:a16="http://schemas.microsoft.com/office/drawing/2014/main" id="{930A4BE5-E9E0-4E69-B392-2D24B0D7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878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20" name="Grafik 19" descr="http://slapshot.ch.sportalsports.com/images/blank.gif">
          <a:extLst>
            <a:ext uri="{FF2B5EF4-FFF2-40B4-BE49-F238E27FC236}">
              <a16:creationId xmlns:a16="http://schemas.microsoft.com/office/drawing/2014/main" id="{20B8DDA4-0564-4CD5-91A5-E2B747C2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793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21" name="Grafik 20" descr="http://slapshot.ch.sportalsports.com/images/blank.gif">
          <a:extLst>
            <a:ext uri="{FF2B5EF4-FFF2-40B4-BE49-F238E27FC236}">
              <a16:creationId xmlns:a16="http://schemas.microsoft.com/office/drawing/2014/main" id="{EE2BECEB-ECD5-4749-96D4-7A964189A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734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22" name="Grafik 21" descr="http://slapshot.ch.sportalsports.com/images/blank.gif">
          <a:extLst>
            <a:ext uri="{FF2B5EF4-FFF2-40B4-BE49-F238E27FC236}">
              <a16:creationId xmlns:a16="http://schemas.microsoft.com/office/drawing/2014/main" id="{7F6362B6-84BE-41BB-ABE4-9C0085058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9760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23" name="Grafik 22" descr="http://slapshot.ch.sportalsports.com/images/blank.gif">
          <a:extLst>
            <a:ext uri="{FF2B5EF4-FFF2-40B4-BE49-F238E27FC236}">
              <a16:creationId xmlns:a16="http://schemas.microsoft.com/office/drawing/2014/main" id="{F588EBF8-1BE5-4C1C-AA81-C08BFF1D5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330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24" name="Grafik 23" descr="http://slapshot.ch.sportalsports.com/images/blank.gif">
          <a:extLst>
            <a:ext uri="{FF2B5EF4-FFF2-40B4-BE49-F238E27FC236}">
              <a16:creationId xmlns:a16="http://schemas.microsoft.com/office/drawing/2014/main" id="{FDA43D4D-DD6D-46DA-BA01-263545F70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077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25" name="Grafik 24" descr="http://slapshot.ch.sportalsports.com/images/blank.gif">
          <a:extLst>
            <a:ext uri="{FF2B5EF4-FFF2-40B4-BE49-F238E27FC236}">
              <a16:creationId xmlns:a16="http://schemas.microsoft.com/office/drawing/2014/main" id="{BF0E407F-352A-4AE1-94EE-20CCDA9AA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2328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26" name="Grafik 25" descr="http://slapshot.ch.sportalsports.com/images/blank.gif">
          <a:extLst>
            <a:ext uri="{FF2B5EF4-FFF2-40B4-BE49-F238E27FC236}">
              <a16:creationId xmlns:a16="http://schemas.microsoft.com/office/drawing/2014/main" id="{DAF9BB96-FC85-4219-9D87-70EDCCD87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513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27" name="Grafik 26" descr="http://slapshot.ch.sportalsports.com/images/blank.gif">
          <a:extLst>
            <a:ext uri="{FF2B5EF4-FFF2-40B4-BE49-F238E27FC236}">
              <a16:creationId xmlns:a16="http://schemas.microsoft.com/office/drawing/2014/main" id="{573B14C7-1AA2-4C84-9D9A-60E6F87D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341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28" name="Grafik 27" descr="http://slapshot.ch.sportalsports.com/images/blank.gif">
          <a:extLst>
            <a:ext uri="{FF2B5EF4-FFF2-40B4-BE49-F238E27FC236}">
              <a16:creationId xmlns:a16="http://schemas.microsoft.com/office/drawing/2014/main" id="{BAEC4925-9DCE-4FE8-8209-3D8831B0B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0032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29" name="Grafik 28" descr="http://slapshot.ch.sportalsports.com/images/blank.gif">
          <a:extLst>
            <a:ext uri="{FF2B5EF4-FFF2-40B4-BE49-F238E27FC236}">
              <a16:creationId xmlns:a16="http://schemas.microsoft.com/office/drawing/2014/main" id="{C95B5BCD-2D14-4A75-B686-87CAC5EBF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672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30" name="Grafik 29" descr="http://slapshot.ch.sportalsports.com/images/blank.gif">
          <a:extLst>
            <a:ext uri="{FF2B5EF4-FFF2-40B4-BE49-F238E27FC236}">
              <a16:creationId xmlns:a16="http://schemas.microsoft.com/office/drawing/2014/main" id="{44C11C0D-FCA9-4BDF-86A2-CD0E60387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4274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31" name="Grafik 30" descr="http://slapshot.ch.sportalsports.com/images/blank.gif">
          <a:extLst>
            <a:ext uri="{FF2B5EF4-FFF2-40B4-BE49-F238E27FC236}">
              <a16:creationId xmlns:a16="http://schemas.microsoft.com/office/drawing/2014/main" id="{79C6AE3A-802C-47A3-8ABE-35AE65FA5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586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32" name="Grafik 31" descr="http://slapshot.ch.sportalsports.com/images/blank.gif">
          <a:extLst>
            <a:ext uri="{FF2B5EF4-FFF2-40B4-BE49-F238E27FC236}">
              <a16:creationId xmlns:a16="http://schemas.microsoft.com/office/drawing/2014/main" id="{02B35144-36BD-467D-B89F-0DC26A473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334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33" name="Grafik 32" descr="http://slapshot.ch.sportalsports.com/images/blank.gif">
          <a:extLst>
            <a:ext uri="{FF2B5EF4-FFF2-40B4-BE49-F238E27FC236}">
              <a16:creationId xmlns:a16="http://schemas.microsoft.com/office/drawing/2014/main" id="{1D1CD9D0-BFBB-44C3-9B35-11FB2F9B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941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34" name="Grafik 33" descr="http://slapshot.ch.sportalsports.com/images/blank.gif">
          <a:extLst>
            <a:ext uri="{FF2B5EF4-FFF2-40B4-BE49-F238E27FC236}">
              <a16:creationId xmlns:a16="http://schemas.microsoft.com/office/drawing/2014/main" id="{8956D14B-704E-4A87-9720-0399F32A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380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35" name="Grafik 34" descr="http://slapshot.ch.sportalsports.com/images/blank.gif">
          <a:extLst>
            <a:ext uri="{FF2B5EF4-FFF2-40B4-BE49-F238E27FC236}">
              <a16:creationId xmlns:a16="http://schemas.microsoft.com/office/drawing/2014/main" id="{0CBBBE85-916A-498E-AD90-912048F83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4157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36" name="Grafik 35" descr="http://slapshot.ch.sportalsports.com/images/blank.gif">
          <a:extLst>
            <a:ext uri="{FF2B5EF4-FFF2-40B4-BE49-F238E27FC236}">
              <a16:creationId xmlns:a16="http://schemas.microsoft.com/office/drawing/2014/main" id="{AB489E3D-B548-4ED2-B83D-D2A6C791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357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44</xdr:row>
      <xdr:rowOff>0</xdr:rowOff>
    </xdr:from>
    <xdr:ext cx="47625" cy="9525"/>
    <xdr:pic>
      <xdr:nvPicPr>
        <xdr:cNvPr id="37" name="Grafik 36" descr="http://slapshot.ch.sportalsports.com/images/blank.gif">
          <a:extLst>
            <a:ext uri="{FF2B5EF4-FFF2-40B4-BE49-F238E27FC236}">
              <a16:creationId xmlns:a16="http://schemas.microsoft.com/office/drawing/2014/main" id="{CCC9AD90-2A8C-415A-85E7-09F10B8F1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906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38" name="Grafik 37" descr="http://slapshot.ch.sportalsports.com/images/blank.gif">
          <a:extLst>
            <a:ext uri="{FF2B5EF4-FFF2-40B4-BE49-F238E27FC236}">
              <a16:creationId xmlns:a16="http://schemas.microsoft.com/office/drawing/2014/main" id="{4C8A0424-F0E2-49F8-AAB3-E835E3AE7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53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39" name="Grafik 38" descr="http://slapshot.ch.sportalsports.com/images/blank.gif">
          <a:extLst>
            <a:ext uri="{FF2B5EF4-FFF2-40B4-BE49-F238E27FC236}">
              <a16:creationId xmlns:a16="http://schemas.microsoft.com/office/drawing/2014/main" id="{B3B4D53E-9C52-4E4A-B3E6-86793AB6B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100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40" name="Grafik 39" descr="http://slapshot.ch.sportalsports.com/images/blank.gif">
          <a:extLst>
            <a:ext uri="{FF2B5EF4-FFF2-40B4-BE49-F238E27FC236}">
              <a16:creationId xmlns:a16="http://schemas.microsoft.com/office/drawing/2014/main" id="{F0A07DB2-F802-4A7A-8A8D-D23D0A1A6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1472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41" name="Grafik 40" descr="http://slapshot.ch.sportalsports.com/images/blank.gif">
          <a:extLst>
            <a:ext uri="{FF2B5EF4-FFF2-40B4-BE49-F238E27FC236}">
              <a16:creationId xmlns:a16="http://schemas.microsoft.com/office/drawing/2014/main" id="{26E378C4-E0FB-48AB-8D03-88576B0A5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8826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42" name="Grafik 41" descr="http://slapshot.ch.sportalsports.com/images/blank.gif">
          <a:extLst>
            <a:ext uri="{FF2B5EF4-FFF2-40B4-BE49-F238E27FC236}">
              <a16:creationId xmlns:a16="http://schemas.microsoft.com/office/drawing/2014/main" id="{C12EDD52-2650-43BF-A4C2-6CE30F31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209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89</xdr:row>
      <xdr:rowOff>0</xdr:rowOff>
    </xdr:from>
    <xdr:ext cx="47625" cy="9525"/>
    <xdr:pic>
      <xdr:nvPicPr>
        <xdr:cNvPr id="43" name="Grafik 42" descr="http://slapshot.ch.sportalsports.com/images/blank.gif">
          <a:extLst>
            <a:ext uri="{FF2B5EF4-FFF2-40B4-BE49-F238E27FC236}">
              <a16:creationId xmlns:a16="http://schemas.microsoft.com/office/drawing/2014/main" id="{EC91E644-E579-471E-853B-9526D24E8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135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44" name="Grafik 43" descr="http://slapshot.ch.sportalsports.com/images/blank.gif">
          <a:extLst>
            <a:ext uri="{FF2B5EF4-FFF2-40B4-BE49-F238E27FC236}">
              <a16:creationId xmlns:a16="http://schemas.microsoft.com/office/drawing/2014/main" id="{D1AC3514-65CF-497A-98AA-C74623C1C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0616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45" name="Grafik 44" descr="http://slapshot.ch.sportalsports.com/images/blank.gif">
          <a:extLst>
            <a:ext uri="{FF2B5EF4-FFF2-40B4-BE49-F238E27FC236}">
              <a16:creationId xmlns:a16="http://schemas.microsoft.com/office/drawing/2014/main" id="{68E9EE74-9686-48BD-8679-8F6AAAB8A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614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46" name="Grafik 45" descr="http://slapshot.ch.sportalsports.com/images/blank.gif">
          <a:extLst>
            <a:ext uri="{FF2B5EF4-FFF2-40B4-BE49-F238E27FC236}">
              <a16:creationId xmlns:a16="http://schemas.microsoft.com/office/drawing/2014/main" id="{6EAE84C4-DC07-4DCC-AF85-49FDA4E6C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785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47" name="Grafik 46" descr="http://slapshot.ch.sportalsports.com/images/blank.gif">
          <a:extLst>
            <a:ext uri="{FF2B5EF4-FFF2-40B4-BE49-F238E27FC236}">
              <a16:creationId xmlns:a16="http://schemas.microsoft.com/office/drawing/2014/main" id="{8FE611FB-3B63-4F0F-B76D-4FEBEE52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781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48" name="Grafik 47" descr="http://slapshot.ch.sportalsports.com/images/blank.gif">
          <a:extLst>
            <a:ext uri="{FF2B5EF4-FFF2-40B4-BE49-F238E27FC236}">
              <a16:creationId xmlns:a16="http://schemas.microsoft.com/office/drawing/2014/main" id="{0EC48768-62FE-4D33-A4F5-CCBE4CA5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808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49" name="Grafik 48" descr="http://slapshot.ch.sportalsports.com/images/blank.gif">
          <a:extLst>
            <a:ext uri="{FF2B5EF4-FFF2-40B4-BE49-F238E27FC236}">
              <a16:creationId xmlns:a16="http://schemas.microsoft.com/office/drawing/2014/main" id="{547204D0-307B-46E2-B567-0C3F193F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610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50" name="Grafik 49" descr="http://slapshot.ch.sportalsports.com/images/blank.gif">
          <a:extLst>
            <a:ext uri="{FF2B5EF4-FFF2-40B4-BE49-F238E27FC236}">
              <a16:creationId xmlns:a16="http://schemas.microsoft.com/office/drawing/2014/main" id="{43A7C8B2-7533-4F8C-97E4-EBD4FFDBA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649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51" name="Grafik 50" descr="http://slapshot.ch.sportalsports.com/images/blank.gif">
          <a:extLst>
            <a:ext uri="{FF2B5EF4-FFF2-40B4-BE49-F238E27FC236}">
              <a16:creationId xmlns:a16="http://schemas.microsoft.com/office/drawing/2014/main" id="{0F39068F-D43F-4450-AAFC-DB51D866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466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52" name="Grafik 51" descr="http://slapshot.ch.sportalsports.com/images/blank.gif">
          <a:extLst>
            <a:ext uri="{FF2B5EF4-FFF2-40B4-BE49-F238E27FC236}">
              <a16:creationId xmlns:a16="http://schemas.microsoft.com/office/drawing/2014/main" id="{4B2CC2DB-5BDC-4060-A349-468DA5B9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524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53" name="Grafik 52" descr="http://slapshot.ch.sportalsports.com/images/blank.gif">
          <a:extLst>
            <a:ext uri="{FF2B5EF4-FFF2-40B4-BE49-F238E27FC236}">
              <a16:creationId xmlns:a16="http://schemas.microsoft.com/office/drawing/2014/main" id="{FC681D0E-E676-46DB-A61D-EB9AAA11B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478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54" name="Grafik 53" descr="http://slapshot.ch.sportalsports.com/images/blank.gif">
          <a:extLst>
            <a:ext uri="{FF2B5EF4-FFF2-40B4-BE49-F238E27FC236}">
              <a16:creationId xmlns:a16="http://schemas.microsoft.com/office/drawing/2014/main" id="{B1EC58F5-2CB2-4F58-8416-D2A18C08F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318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55" name="Grafik 54" descr="http://slapshot.ch.sportalsports.com/images/blank.gif">
          <a:extLst>
            <a:ext uri="{FF2B5EF4-FFF2-40B4-BE49-F238E27FC236}">
              <a16:creationId xmlns:a16="http://schemas.microsoft.com/office/drawing/2014/main" id="{366DD944-7022-4978-BD2B-29E11A09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392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56" name="Grafik 55" descr="http://slapshot.ch.sportalsports.com/images/blank.gif">
          <a:extLst>
            <a:ext uri="{FF2B5EF4-FFF2-40B4-BE49-F238E27FC236}">
              <a16:creationId xmlns:a16="http://schemas.microsoft.com/office/drawing/2014/main" id="{BCE47EA7-09CF-4A9C-BF50-668D26A42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929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57" name="Grafik 56" descr="http://slapshot.ch.sportalsports.com/images/blank.gif">
          <a:extLst>
            <a:ext uri="{FF2B5EF4-FFF2-40B4-BE49-F238E27FC236}">
              <a16:creationId xmlns:a16="http://schemas.microsoft.com/office/drawing/2014/main" id="{F24FE45A-A973-47BC-8B4E-7A24CEDBE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70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58" name="Grafik 57" descr="http://slapshot.ch.sportalsports.com/images/blank.gif">
          <a:extLst>
            <a:ext uri="{FF2B5EF4-FFF2-40B4-BE49-F238E27FC236}">
              <a16:creationId xmlns:a16="http://schemas.microsoft.com/office/drawing/2014/main" id="{0AFC34D9-2B3F-4A5E-8FCF-0C0C1CF29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221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46</xdr:row>
      <xdr:rowOff>0</xdr:rowOff>
    </xdr:from>
    <xdr:ext cx="47625" cy="9525"/>
    <xdr:pic>
      <xdr:nvPicPr>
        <xdr:cNvPr id="59" name="Grafik 58" descr="http://slapshot.ch.sportalsports.com/images/blank.gif">
          <a:extLst>
            <a:ext uri="{FF2B5EF4-FFF2-40B4-BE49-F238E27FC236}">
              <a16:creationId xmlns:a16="http://schemas.microsoft.com/office/drawing/2014/main" id="{CCEA4E25-29B1-4A7C-8A69-1AE616FDB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2717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60" name="Grafik 59" descr="http://slapshot.ch.sportalsports.com/images/blank.gif">
          <a:extLst>
            <a:ext uri="{FF2B5EF4-FFF2-40B4-BE49-F238E27FC236}">
              <a16:creationId xmlns:a16="http://schemas.microsoft.com/office/drawing/2014/main" id="{E0E4EFB7-6AC2-4039-AB58-8D930D455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2951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61" name="Grafik 60" descr="http://slapshot.ch.sportalsports.com/images/blank.gif">
          <a:extLst>
            <a:ext uri="{FF2B5EF4-FFF2-40B4-BE49-F238E27FC236}">
              <a16:creationId xmlns:a16="http://schemas.microsoft.com/office/drawing/2014/main" id="{3F34886F-F26E-45E5-BCBD-9FE17DB4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419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62" name="Grafik 61" descr="http://slapshot.ch.sportalsports.com/images/blank.gif">
          <a:extLst>
            <a:ext uri="{FF2B5EF4-FFF2-40B4-BE49-F238E27FC236}">
              <a16:creationId xmlns:a16="http://schemas.microsoft.com/office/drawing/2014/main" id="{7F76C3C3-3D49-4CB0-A3B0-2DDAEAB49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5402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63" name="Grafik 62" descr="http://slapshot.ch.sportalsports.com/images/blank.gif">
          <a:extLst>
            <a:ext uri="{FF2B5EF4-FFF2-40B4-BE49-F238E27FC236}">
              <a16:creationId xmlns:a16="http://schemas.microsoft.com/office/drawing/2014/main" id="{AA8A6F86-FDB4-43E4-8E71-D47556381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695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64" name="Grafik 63" descr="http://slapshot.ch.sportalsports.com/images/blank.gif">
          <a:extLst>
            <a:ext uri="{FF2B5EF4-FFF2-40B4-BE49-F238E27FC236}">
              <a16:creationId xmlns:a16="http://schemas.microsoft.com/office/drawing/2014/main" id="{DB7750CA-EAA8-447B-AAF5-24C59646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5168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65" name="Grafik 64" descr="http://slapshot.ch.sportalsports.com/images/blank.gif">
          <a:extLst>
            <a:ext uri="{FF2B5EF4-FFF2-40B4-BE49-F238E27FC236}">
              <a16:creationId xmlns:a16="http://schemas.microsoft.com/office/drawing/2014/main" id="{3263956B-C2FB-4FBC-BD15-CE639B436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602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36</xdr:row>
      <xdr:rowOff>0</xdr:rowOff>
    </xdr:from>
    <xdr:ext cx="47625" cy="9525"/>
    <xdr:pic>
      <xdr:nvPicPr>
        <xdr:cNvPr id="66" name="Grafik 65" descr="http://slapshot.ch.sportalsports.com/images/blank.gif">
          <a:extLst>
            <a:ext uri="{FF2B5EF4-FFF2-40B4-BE49-F238E27FC236}">
              <a16:creationId xmlns:a16="http://schemas.microsoft.com/office/drawing/2014/main" id="{52F113BF-E29C-4196-BE3C-26DCFBA77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442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72</xdr:row>
      <xdr:rowOff>0</xdr:rowOff>
    </xdr:from>
    <xdr:ext cx="47625" cy="9525"/>
    <xdr:pic>
      <xdr:nvPicPr>
        <xdr:cNvPr id="67" name="Grafik 66" descr="http://slapshot.ch.sportalsports.com/images/blank.gif">
          <a:extLst>
            <a:ext uri="{FF2B5EF4-FFF2-40B4-BE49-F238E27FC236}">
              <a16:creationId xmlns:a16="http://schemas.microsoft.com/office/drawing/2014/main" id="{AD622369-016D-4E5B-ADA5-79AA89FA4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0266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68" name="Grafik 67" descr="http://slapshot.ch.sportalsports.com/images/blank.gif">
          <a:extLst>
            <a:ext uri="{FF2B5EF4-FFF2-40B4-BE49-F238E27FC236}">
              <a16:creationId xmlns:a16="http://schemas.microsoft.com/office/drawing/2014/main" id="{50655AB5-E164-4869-A0F5-1AC6BD613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769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69" name="Grafik 68" descr="http://slapshot.ch.sportalsports.com/images/blank.gif">
          <a:extLst>
            <a:ext uri="{FF2B5EF4-FFF2-40B4-BE49-F238E27FC236}">
              <a16:creationId xmlns:a16="http://schemas.microsoft.com/office/drawing/2014/main" id="{3B075BFA-A10F-4326-8A44-FF45783F1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197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70" name="Grafik 69" descr="http://slapshot.ch.sportalsports.com/images/blank.gif">
          <a:extLst>
            <a:ext uri="{FF2B5EF4-FFF2-40B4-BE49-F238E27FC236}">
              <a16:creationId xmlns:a16="http://schemas.microsoft.com/office/drawing/2014/main" id="{20B2D056-65C7-4D45-98F1-4C50E324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5986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71" name="Grafik 70" descr="http://slapshot.ch.sportalsports.com/images/blank.gif">
          <a:extLst>
            <a:ext uri="{FF2B5EF4-FFF2-40B4-BE49-F238E27FC236}">
              <a16:creationId xmlns:a16="http://schemas.microsoft.com/office/drawing/2014/main" id="{599C5C1B-3346-46EB-80E5-A8165C212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501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72" name="Grafik 71" descr="http://slapshot.ch.sportalsports.com/images/blank.gif">
          <a:extLst>
            <a:ext uri="{FF2B5EF4-FFF2-40B4-BE49-F238E27FC236}">
              <a16:creationId xmlns:a16="http://schemas.microsoft.com/office/drawing/2014/main" id="{4C85A2FA-1348-437D-BC0C-542AC3FDC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162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73" name="Grafik 72" descr="http://slapshot.ch.sportalsports.com/images/blank.gif">
          <a:extLst>
            <a:ext uri="{FF2B5EF4-FFF2-40B4-BE49-F238E27FC236}">
              <a16:creationId xmlns:a16="http://schemas.microsoft.com/office/drawing/2014/main" id="{6A95B3AA-AAC1-435C-8500-1F005B20C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4040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47625" cy="9525"/>
    <xdr:pic>
      <xdr:nvPicPr>
        <xdr:cNvPr id="74" name="Grafik 73" descr="http://slapshot.ch.sportalsports.com/images/blank.gif">
          <a:extLst>
            <a:ext uri="{FF2B5EF4-FFF2-40B4-BE49-F238E27FC236}">
              <a16:creationId xmlns:a16="http://schemas.microsoft.com/office/drawing/2014/main" id="{412BD437-F38B-49B7-BDEF-DBC0BD93E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369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75" name="Grafik 74" descr="http://slapshot.ch.sportalsports.com/images/blank.gif">
          <a:extLst>
            <a:ext uri="{FF2B5EF4-FFF2-40B4-BE49-F238E27FC236}">
              <a16:creationId xmlns:a16="http://schemas.microsoft.com/office/drawing/2014/main" id="{2FE7419B-1775-4714-B152-2AF1166C2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038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76" name="Grafik 75" descr="http://slapshot.ch.sportalsports.com/images/blank.gif">
          <a:extLst>
            <a:ext uri="{FF2B5EF4-FFF2-40B4-BE49-F238E27FC236}">
              <a16:creationId xmlns:a16="http://schemas.microsoft.com/office/drawing/2014/main" id="{6E88DF84-4A90-4852-8D4E-349CC8A9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4312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79</xdr:row>
      <xdr:rowOff>0</xdr:rowOff>
    </xdr:from>
    <xdr:ext cx="47625" cy="9525"/>
    <xdr:pic>
      <xdr:nvPicPr>
        <xdr:cNvPr id="77" name="Grafik 76" descr="http://slapshot.ch.sportalsports.com/images/blank.gif">
          <a:extLst>
            <a:ext uri="{FF2B5EF4-FFF2-40B4-BE49-F238E27FC236}">
              <a16:creationId xmlns:a16="http://schemas.microsoft.com/office/drawing/2014/main" id="{E0FB9A3D-3358-465A-8C95-7A08781B7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306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78" name="Grafik 77" descr="http://slapshot.ch.sportalsports.com/images/blank.gif">
          <a:extLst>
            <a:ext uri="{FF2B5EF4-FFF2-40B4-BE49-F238E27FC236}">
              <a16:creationId xmlns:a16="http://schemas.microsoft.com/office/drawing/2014/main" id="{C72BCDF1-CD50-4FDE-A400-AA8975C2A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248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79" name="Grafik 78" descr="http://slapshot.ch.sportalsports.com/images/blank.gif">
          <a:extLst>
            <a:ext uri="{FF2B5EF4-FFF2-40B4-BE49-F238E27FC236}">
              <a16:creationId xmlns:a16="http://schemas.microsoft.com/office/drawing/2014/main" id="{87C6B3E9-E341-4800-9A4D-51F80756A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979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80" name="Grafik 79" descr="http://slapshot.ch.sportalsports.com/images/blank.gif">
          <a:extLst>
            <a:ext uri="{FF2B5EF4-FFF2-40B4-BE49-F238E27FC236}">
              <a16:creationId xmlns:a16="http://schemas.microsoft.com/office/drawing/2014/main" id="{A1C87E08-1E8A-4FD9-B02F-AB952BFCD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528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81" name="Grafik 80" descr="http://slapshot.ch.sportalsports.com/images/blank.gif">
          <a:extLst>
            <a:ext uri="{FF2B5EF4-FFF2-40B4-BE49-F238E27FC236}">
              <a16:creationId xmlns:a16="http://schemas.microsoft.com/office/drawing/2014/main" id="{358E92B5-5E77-411A-A8B2-5C0A046E8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758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82" name="Grafik 81" descr="http://slapshot.ch.sportalsports.com/images/blank.gif">
          <a:extLst>
            <a:ext uri="{FF2B5EF4-FFF2-40B4-BE49-F238E27FC236}">
              <a16:creationId xmlns:a16="http://schemas.microsoft.com/office/drawing/2014/main" id="{8244D9B6-BF77-483E-B6CB-1B4C8F724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3456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83" name="Grafik 82" descr="http://slapshot.ch.sportalsports.com/images/blank.gif">
          <a:extLst>
            <a:ext uri="{FF2B5EF4-FFF2-40B4-BE49-F238E27FC236}">
              <a16:creationId xmlns:a16="http://schemas.microsoft.com/office/drawing/2014/main" id="{28789C00-F23F-4890-9978-B05E33FE9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0888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84" name="Grafik 83" descr="http://slapshot.ch.sportalsports.com/images/blank.gif">
          <a:extLst>
            <a:ext uri="{FF2B5EF4-FFF2-40B4-BE49-F238E27FC236}">
              <a16:creationId xmlns:a16="http://schemas.microsoft.com/office/drawing/2014/main" id="{47FCE864-43C1-45E2-A406-21DD400D7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797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85" name="Grafik 84" descr="http://slapshot.ch.sportalsports.com/images/blank.gif">
          <a:extLst>
            <a:ext uri="{FF2B5EF4-FFF2-40B4-BE49-F238E27FC236}">
              <a16:creationId xmlns:a16="http://schemas.microsoft.com/office/drawing/2014/main" id="{20D065CD-8FE8-485B-9F3E-74147ECE5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050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40</xdr:row>
      <xdr:rowOff>0</xdr:rowOff>
    </xdr:from>
    <xdr:ext cx="47625" cy="9525"/>
    <xdr:pic>
      <xdr:nvPicPr>
        <xdr:cNvPr id="86" name="Grafik 85" descr="http://slapshot.ch.sportalsports.com/images/blank.gif">
          <a:extLst>
            <a:ext uri="{FF2B5EF4-FFF2-40B4-BE49-F238E27FC236}">
              <a16:creationId xmlns:a16="http://schemas.microsoft.com/office/drawing/2014/main" id="{B3BD974C-D44C-4DBD-BFCB-41685BDFB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174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47625" cy="9525"/>
    <xdr:pic>
      <xdr:nvPicPr>
        <xdr:cNvPr id="87" name="Grafik 86" descr="http://slapshot.ch.sportalsports.com/images/blank.gif">
          <a:extLst>
            <a:ext uri="{FF2B5EF4-FFF2-40B4-BE49-F238E27FC236}">
              <a16:creationId xmlns:a16="http://schemas.microsoft.com/office/drawing/2014/main" id="{BFFF52AA-4707-4A33-B0A6-FC45F9B68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2834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88" name="Grafik 87" descr="http://slapshot.ch.sportalsports.com/images/blank.gif">
          <a:extLst>
            <a:ext uri="{FF2B5EF4-FFF2-40B4-BE49-F238E27FC236}">
              <a16:creationId xmlns:a16="http://schemas.microsoft.com/office/drawing/2014/main" id="{DFDE705C-7787-4EC0-991F-8762FCD15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2600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89" name="Grafik 88" descr="http://slapshot.ch.sportalsports.com/images/blank.gif">
          <a:extLst>
            <a:ext uri="{FF2B5EF4-FFF2-40B4-BE49-F238E27FC236}">
              <a16:creationId xmlns:a16="http://schemas.microsoft.com/office/drawing/2014/main" id="{A6E03E75-B43D-4B3D-A341-BEC65FA71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8437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90" name="Grafik 89" descr="http://slapshot.ch.sportalsports.com/images/blank.gif">
          <a:extLst>
            <a:ext uri="{FF2B5EF4-FFF2-40B4-BE49-F238E27FC236}">
              <a16:creationId xmlns:a16="http://schemas.microsoft.com/office/drawing/2014/main" id="{4633774C-9716-48AE-8DF0-F4170DB56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158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91" name="Grafik 90" descr="http://slapshot.ch.sportalsports.com/images/blank.gif">
          <a:extLst>
            <a:ext uri="{FF2B5EF4-FFF2-40B4-BE49-F238E27FC236}">
              <a16:creationId xmlns:a16="http://schemas.microsoft.com/office/drawing/2014/main" id="{805E480E-346B-438C-939A-E13465232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894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92" name="Grafik 91" descr="http://slapshot.ch.sportalsports.com/images/blank.gif">
          <a:extLst>
            <a:ext uri="{FF2B5EF4-FFF2-40B4-BE49-F238E27FC236}">
              <a16:creationId xmlns:a16="http://schemas.microsoft.com/office/drawing/2014/main" id="{66685CB5-156F-4BA2-82C3-99E76A186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952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47625" cy="9525"/>
    <xdr:pic>
      <xdr:nvPicPr>
        <xdr:cNvPr id="93" name="Grafik 92" descr="http://slapshot.ch.sportalsports.com/images/blank.gif">
          <a:extLst>
            <a:ext uri="{FF2B5EF4-FFF2-40B4-BE49-F238E27FC236}">
              <a16:creationId xmlns:a16="http://schemas.microsoft.com/office/drawing/2014/main" id="{0A570E91-5F9A-4FF6-A0F3-4BBAD1B98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186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48</xdr:row>
      <xdr:rowOff>0</xdr:rowOff>
    </xdr:from>
    <xdr:ext cx="47625" cy="9525"/>
    <xdr:pic>
      <xdr:nvPicPr>
        <xdr:cNvPr id="94" name="Grafik 93" descr="http://slapshot.ch.sportalsports.com/images/blank.gif">
          <a:extLst>
            <a:ext uri="{FF2B5EF4-FFF2-40B4-BE49-F238E27FC236}">
              <a16:creationId xmlns:a16="http://schemas.microsoft.com/office/drawing/2014/main" id="{78AE614C-DC94-44CF-B7D7-D67858628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637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47625" cy="9525"/>
    <xdr:pic>
      <xdr:nvPicPr>
        <xdr:cNvPr id="95" name="Grafik 94" descr="http://slapshot.ch.sportalsports.com/images/blank.gif">
          <a:extLst>
            <a:ext uri="{FF2B5EF4-FFF2-40B4-BE49-F238E27FC236}">
              <a16:creationId xmlns:a16="http://schemas.microsoft.com/office/drawing/2014/main" id="{E704147A-D545-4F51-AF30-1FFC7940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9682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47625" cy="9525"/>
    <xdr:pic>
      <xdr:nvPicPr>
        <xdr:cNvPr id="96" name="Grafik 95" descr="http://slapshot.ch.sportalsports.com/images/blank.gif">
          <a:extLst>
            <a:ext uri="{FF2B5EF4-FFF2-40B4-BE49-F238E27FC236}">
              <a16:creationId xmlns:a16="http://schemas.microsoft.com/office/drawing/2014/main" id="{C3D3F9DA-4DAF-42F4-B191-9E8182A72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065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67</xdr:row>
      <xdr:rowOff>0</xdr:rowOff>
    </xdr:from>
    <xdr:ext cx="47625" cy="9525"/>
    <xdr:pic>
      <xdr:nvPicPr>
        <xdr:cNvPr id="97" name="Grafik 96" descr="http://slapshot.ch.sportalsports.com/images/blank.gif">
          <a:extLst>
            <a:ext uri="{FF2B5EF4-FFF2-40B4-BE49-F238E27FC236}">
              <a16:creationId xmlns:a16="http://schemas.microsoft.com/office/drawing/2014/main" id="{AA270B73-3A0B-4CB1-9047-32A6FBCAA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1122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93</xdr:row>
      <xdr:rowOff>0</xdr:rowOff>
    </xdr:from>
    <xdr:ext cx="47625" cy="9525"/>
    <xdr:pic>
      <xdr:nvPicPr>
        <xdr:cNvPr id="98" name="Grafik 97" descr="http://slapshot.ch.sportalsports.com/images/blank.gif">
          <a:extLst>
            <a:ext uri="{FF2B5EF4-FFF2-40B4-BE49-F238E27FC236}">
              <a16:creationId xmlns:a16="http://schemas.microsoft.com/office/drawing/2014/main" id="{BB4F97C5-D728-4813-AC4E-719300C84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8671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78</xdr:row>
      <xdr:rowOff>0</xdr:rowOff>
    </xdr:from>
    <xdr:ext cx="47625" cy="9525"/>
    <xdr:pic>
      <xdr:nvPicPr>
        <xdr:cNvPr id="99" name="Grafik 98" descr="http://slapshot.ch.sportalsports.com/images/blank.gif">
          <a:extLst>
            <a:ext uri="{FF2B5EF4-FFF2-40B4-BE49-F238E27FC236}">
              <a16:creationId xmlns:a16="http://schemas.microsoft.com/office/drawing/2014/main" id="{7F0CB782-529F-4E35-8CB5-0F044F25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123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99</xdr:row>
      <xdr:rowOff>0</xdr:rowOff>
    </xdr:from>
    <xdr:ext cx="47625" cy="9525"/>
    <xdr:pic>
      <xdr:nvPicPr>
        <xdr:cNvPr id="100" name="Grafik 99" descr="http://slapshot.ch.sportalsports.com/images/blank.gif">
          <a:extLst>
            <a:ext uri="{FF2B5EF4-FFF2-40B4-BE49-F238E27FC236}">
              <a16:creationId xmlns:a16="http://schemas.microsoft.com/office/drawing/2014/main" id="{21010457-4E74-4838-89E7-67694158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964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47625" cy="9525"/>
    <xdr:pic>
      <xdr:nvPicPr>
        <xdr:cNvPr id="101" name="Grafik 100" descr="http://slapshot.ch.sportalsports.com/images/blank.gif">
          <a:extLst>
            <a:ext uri="{FF2B5EF4-FFF2-40B4-BE49-F238E27FC236}">
              <a16:creationId xmlns:a16="http://schemas.microsoft.com/office/drawing/2014/main" id="{85A94058-E20E-47DB-B9BB-1CF5C6F1D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1511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47625" cy="9525"/>
    <xdr:pic>
      <xdr:nvPicPr>
        <xdr:cNvPr id="102" name="Grafik 101" descr="http://slapshot.ch.sportalsports.com/images/blank.gif">
          <a:extLst>
            <a:ext uri="{FF2B5EF4-FFF2-40B4-BE49-F238E27FC236}">
              <a16:creationId xmlns:a16="http://schemas.microsoft.com/office/drawing/2014/main" id="{28798E94-782A-4FF8-AEF2-50C8C9C33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014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106</xdr:row>
      <xdr:rowOff>0</xdr:rowOff>
    </xdr:from>
    <xdr:ext cx="47625" cy="9525"/>
    <xdr:pic>
      <xdr:nvPicPr>
        <xdr:cNvPr id="103" name="Grafik 102" descr="http://slapshot.ch.sportalsports.com/images/blank.gif">
          <a:extLst>
            <a:ext uri="{FF2B5EF4-FFF2-40B4-BE49-F238E27FC236}">
              <a16:creationId xmlns:a16="http://schemas.microsoft.com/office/drawing/2014/main" id="{FCC6BC1A-8572-4092-9261-2B3A3B648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244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47625" cy="9525"/>
    <xdr:pic>
      <xdr:nvPicPr>
        <xdr:cNvPr id="104" name="Grafik 103" descr="http://slapshot.ch.sportalsports.com/images/blank.gif">
          <a:extLst>
            <a:ext uri="{FF2B5EF4-FFF2-40B4-BE49-F238E27FC236}">
              <a16:creationId xmlns:a16="http://schemas.microsoft.com/office/drawing/2014/main" id="{B13D2E87-D3CE-4062-AA51-84B6D8D50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7114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65</xdr:row>
      <xdr:rowOff>0</xdr:rowOff>
    </xdr:from>
    <xdr:ext cx="47625" cy="9525"/>
    <xdr:pic>
      <xdr:nvPicPr>
        <xdr:cNvPr id="105" name="Grafik 104" descr="http://slapshot.ch.sportalsports.com/images/blank.gif">
          <a:extLst>
            <a:ext uri="{FF2B5EF4-FFF2-40B4-BE49-F238E27FC236}">
              <a16:creationId xmlns:a16="http://schemas.microsoft.com/office/drawing/2014/main" id="{CC4F46B2-80F1-406D-994F-D536DE2D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746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80</xdr:row>
      <xdr:rowOff>0</xdr:rowOff>
    </xdr:from>
    <xdr:ext cx="47625" cy="9525"/>
    <xdr:pic>
      <xdr:nvPicPr>
        <xdr:cNvPr id="106" name="Grafik 105" descr="http://slapshot.ch.sportalsports.com/images/blank.gif">
          <a:extLst>
            <a:ext uri="{FF2B5EF4-FFF2-40B4-BE49-F238E27FC236}">
              <a16:creationId xmlns:a16="http://schemas.microsoft.com/office/drawing/2014/main" id="{7CC39C44-473F-41AA-9519-5D9963A79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4896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47625" cy="9525"/>
    <xdr:pic>
      <xdr:nvPicPr>
        <xdr:cNvPr id="107" name="Grafik 106" descr="http://slapshot.ch.sportalsports.com/images/blank.gif">
          <a:extLst>
            <a:ext uri="{FF2B5EF4-FFF2-40B4-BE49-F238E27FC236}">
              <a16:creationId xmlns:a16="http://schemas.microsoft.com/office/drawing/2014/main" id="{FFDDC245-0AF0-4090-A7AA-845AB7CE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551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47625" cy="9525"/>
    <xdr:pic>
      <xdr:nvPicPr>
        <xdr:cNvPr id="108" name="Grafik 107" descr="http://slapshot.ch.sportalsports.com/images/blank.gif">
          <a:extLst>
            <a:ext uri="{FF2B5EF4-FFF2-40B4-BE49-F238E27FC236}">
              <a16:creationId xmlns:a16="http://schemas.microsoft.com/office/drawing/2014/main" id="{DF5DFA8B-561F-4EA9-95E5-E662201D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625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104</xdr:row>
      <xdr:rowOff>0</xdr:rowOff>
    </xdr:from>
    <xdr:ext cx="47625" cy="9525"/>
    <xdr:pic>
      <xdr:nvPicPr>
        <xdr:cNvPr id="109" name="Grafik 108" descr="http://slapshot.ch.sportalsports.com/images/blank.gif">
          <a:extLst>
            <a:ext uri="{FF2B5EF4-FFF2-40B4-BE49-F238E27FC236}">
              <a16:creationId xmlns:a16="http://schemas.microsoft.com/office/drawing/2014/main" id="{08E26AE3-5B63-48BB-9F60-F6CC1A931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878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109</xdr:row>
      <xdr:rowOff>0</xdr:rowOff>
    </xdr:from>
    <xdr:ext cx="47625" cy="9525"/>
    <xdr:pic>
      <xdr:nvPicPr>
        <xdr:cNvPr id="110" name="Grafik 109" descr="http://slapshot.ch.sportalsports.com/images/blank.gif">
          <a:extLst>
            <a:ext uri="{FF2B5EF4-FFF2-40B4-BE49-F238E27FC236}">
              <a16:creationId xmlns:a16="http://schemas.microsoft.com/office/drawing/2014/main" id="{58E9707F-B0A4-4740-AB46-887B76A64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793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47625" cy="9525"/>
    <xdr:pic>
      <xdr:nvPicPr>
        <xdr:cNvPr id="111" name="Grafik 110" descr="http://slapshot.ch.sportalsports.com/images/blank.gif">
          <a:extLst>
            <a:ext uri="{FF2B5EF4-FFF2-40B4-BE49-F238E27FC236}">
              <a16:creationId xmlns:a16="http://schemas.microsoft.com/office/drawing/2014/main" id="{EA1693B5-3D9D-4CC0-BCDC-9E812141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734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110</xdr:row>
      <xdr:rowOff>0</xdr:rowOff>
    </xdr:from>
    <xdr:ext cx="47625" cy="9525"/>
    <xdr:pic>
      <xdr:nvPicPr>
        <xdr:cNvPr id="112" name="Grafik 111" descr="http://slapshot.ch.sportalsports.com/images/blank.gif">
          <a:extLst>
            <a:ext uri="{FF2B5EF4-FFF2-40B4-BE49-F238E27FC236}">
              <a16:creationId xmlns:a16="http://schemas.microsoft.com/office/drawing/2014/main" id="{775355E2-B610-48D4-916A-C83ED6C29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9760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101</xdr:row>
      <xdr:rowOff>0</xdr:rowOff>
    </xdr:from>
    <xdr:ext cx="47625" cy="9525"/>
    <xdr:pic>
      <xdr:nvPicPr>
        <xdr:cNvPr id="113" name="Grafik 112" descr="http://slapshot.ch.sportalsports.com/images/blank.gif">
          <a:extLst>
            <a:ext uri="{FF2B5EF4-FFF2-40B4-BE49-F238E27FC236}">
              <a16:creationId xmlns:a16="http://schemas.microsoft.com/office/drawing/2014/main" id="{34D49B27-FF89-480E-A656-2D3F33DF4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330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47625" cy="9525"/>
    <xdr:pic>
      <xdr:nvPicPr>
        <xdr:cNvPr id="114" name="Grafik 113" descr="http://slapshot.ch.sportalsports.com/images/blank.gif">
          <a:extLst>
            <a:ext uri="{FF2B5EF4-FFF2-40B4-BE49-F238E27FC236}">
              <a16:creationId xmlns:a16="http://schemas.microsoft.com/office/drawing/2014/main" id="{61CA512A-6D89-4482-B8B7-69B45087B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077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95</xdr:row>
      <xdr:rowOff>0</xdr:rowOff>
    </xdr:from>
    <xdr:ext cx="47625" cy="9525"/>
    <xdr:pic>
      <xdr:nvPicPr>
        <xdr:cNvPr id="115" name="Grafik 114" descr="http://slapshot.ch.sportalsports.com/images/blank.gif">
          <a:extLst>
            <a:ext uri="{FF2B5EF4-FFF2-40B4-BE49-F238E27FC236}">
              <a16:creationId xmlns:a16="http://schemas.microsoft.com/office/drawing/2014/main" id="{938CD7C4-A648-4765-B49D-8390B8F8C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2328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102</xdr:row>
      <xdr:rowOff>0</xdr:rowOff>
    </xdr:from>
    <xdr:ext cx="47625" cy="9525"/>
    <xdr:pic>
      <xdr:nvPicPr>
        <xdr:cNvPr id="116" name="Grafik 115" descr="http://slapshot.ch.sportalsports.com/images/blank.gif">
          <a:extLst>
            <a:ext uri="{FF2B5EF4-FFF2-40B4-BE49-F238E27FC236}">
              <a16:creationId xmlns:a16="http://schemas.microsoft.com/office/drawing/2014/main" id="{3C62C55B-62E8-4E9F-A552-EAA83C6A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513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112</xdr:row>
      <xdr:rowOff>0</xdr:rowOff>
    </xdr:from>
    <xdr:ext cx="47625" cy="9525"/>
    <xdr:pic>
      <xdr:nvPicPr>
        <xdr:cNvPr id="117" name="Grafik 116" descr="http://slapshot.ch.sportalsports.com/images/blank.gif">
          <a:extLst>
            <a:ext uri="{FF2B5EF4-FFF2-40B4-BE49-F238E27FC236}">
              <a16:creationId xmlns:a16="http://schemas.microsoft.com/office/drawing/2014/main" id="{1ADD191B-4A25-4632-9F41-912F9B8B5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341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47625" cy="9525"/>
    <xdr:pic>
      <xdr:nvPicPr>
        <xdr:cNvPr id="118" name="Grafik 117" descr="http://slapshot.ch.sportalsports.com/images/blank.gif">
          <a:extLst>
            <a:ext uri="{FF2B5EF4-FFF2-40B4-BE49-F238E27FC236}">
              <a16:creationId xmlns:a16="http://schemas.microsoft.com/office/drawing/2014/main" id="{E8842294-C5FC-4476-A0C5-AD531BD27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0032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81</xdr:row>
      <xdr:rowOff>0</xdr:rowOff>
    </xdr:from>
    <xdr:ext cx="47625" cy="9525"/>
    <xdr:pic>
      <xdr:nvPicPr>
        <xdr:cNvPr id="119" name="Grafik 118" descr="http://slapshot.ch.sportalsports.com/images/blank.gif">
          <a:extLst>
            <a:ext uri="{FF2B5EF4-FFF2-40B4-BE49-F238E27FC236}">
              <a16:creationId xmlns:a16="http://schemas.microsoft.com/office/drawing/2014/main" id="{D6367EA4-C82D-40C9-854F-77AAE5BE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672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107</xdr:row>
      <xdr:rowOff>0</xdr:rowOff>
    </xdr:from>
    <xdr:ext cx="47625" cy="9525"/>
    <xdr:pic>
      <xdr:nvPicPr>
        <xdr:cNvPr id="120" name="Grafik 119" descr="http://slapshot.ch.sportalsports.com/images/blank.gif">
          <a:extLst>
            <a:ext uri="{FF2B5EF4-FFF2-40B4-BE49-F238E27FC236}">
              <a16:creationId xmlns:a16="http://schemas.microsoft.com/office/drawing/2014/main" id="{23ADDFA3-3018-49EB-ADCA-FEA49DDA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4274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86</xdr:row>
      <xdr:rowOff>0</xdr:rowOff>
    </xdr:from>
    <xdr:ext cx="47625" cy="9525"/>
    <xdr:pic>
      <xdr:nvPicPr>
        <xdr:cNvPr id="121" name="Grafik 120" descr="http://slapshot.ch.sportalsports.com/images/blank.gif">
          <a:extLst>
            <a:ext uri="{FF2B5EF4-FFF2-40B4-BE49-F238E27FC236}">
              <a16:creationId xmlns:a16="http://schemas.microsoft.com/office/drawing/2014/main" id="{089E4E24-8F16-4C65-AC30-C3DC9DBA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586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47625" cy="9525"/>
    <xdr:pic>
      <xdr:nvPicPr>
        <xdr:cNvPr id="122" name="Grafik 121" descr="http://slapshot.ch.sportalsports.com/images/blank.gif">
          <a:extLst>
            <a:ext uri="{FF2B5EF4-FFF2-40B4-BE49-F238E27FC236}">
              <a16:creationId xmlns:a16="http://schemas.microsoft.com/office/drawing/2014/main" id="{523214E6-BFF1-4A85-AEAB-E1F795A93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334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77</xdr:row>
      <xdr:rowOff>0</xdr:rowOff>
    </xdr:from>
    <xdr:ext cx="47625" cy="9525"/>
    <xdr:pic>
      <xdr:nvPicPr>
        <xdr:cNvPr id="123" name="Grafik 122" descr="http://slapshot.ch.sportalsports.com/images/blank.gif">
          <a:extLst>
            <a:ext uri="{FF2B5EF4-FFF2-40B4-BE49-F238E27FC236}">
              <a16:creationId xmlns:a16="http://schemas.microsoft.com/office/drawing/2014/main" id="{1F9662EE-84A2-4F53-AE34-FFE6304C7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941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47625" cy="9525"/>
    <xdr:pic>
      <xdr:nvPicPr>
        <xdr:cNvPr id="124" name="Grafik 123" descr="http://slapshot.ch.sportalsports.com/images/blank.gif">
          <a:extLst>
            <a:ext uri="{FF2B5EF4-FFF2-40B4-BE49-F238E27FC236}">
              <a16:creationId xmlns:a16="http://schemas.microsoft.com/office/drawing/2014/main" id="{7A4210C1-3333-4624-9989-ABCE1AA7D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380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96</xdr:row>
      <xdr:rowOff>0</xdr:rowOff>
    </xdr:from>
    <xdr:ext cx="47625" cy="9525"/>
    <xdr:pic>
      <xdr:nvPicPr>
        <xdr:cNvPr id="125" name="Grafik 124" descr="http://slapshot.ch.sportalsports.com/images/blank.gif">
          <a:extLst>
            <a:ext uri="{FF2B5EF4-FFF2-40B4-BE49-F238E27FC236}">
              <a16:creationId xmlns:a16="http://schemas.microsoft.com/office/drawing/2014/main" id="{A0E11222-6A14-4066-9FCE-C050AF7BA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4157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41</xdr:row>
      <xdr:rowOff>0</xdr:rowOff>
    </xdr:from>
    <xdr:ext cx="47625" cy="9525"/>
    <xdr:pic>
      <xdr:nvPicPr>
        <xdr:cNvPr id="126" name="Grafik 125" descr="http://slapshot.ch.sportalsports.com/images/blank.gif">
          <a:extLst>
            <a:ext uri="{FF2B5EF4-FFF2-40B4-BE49-F238E27FC236}">
              <a16:creationId xmlns:a16="http://schemas.microsoft.com/office/drawing/2014/main" id="{692AC994-F5E7-4DEB-AA02-40B96119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357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44</xdr:row>
      <xdr:rowOff>0</xdr:rowOff>
    </xdr:from>
    <xdr:ext cx="47625" cy="9525"/>
    <xdr:pic>
      <xdr:nvPicPr>
        <xdr:cNvPr id="127" name="Grafik 126" descr="http://slapshot.ch.sportalsports.com/images/blank.gif">
          <a:extLst>
            <a:ext uri="{FF2B5EF4-FFF2-40B4-BE49-F238E27FC236}">
              <a16:creationId xmlns:a16="http://schemas.microsoft.com/office/drawing/2014/main" id="{55BE785B-0018-4B6A-A237-20977677F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906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47625" cy="9525"/>
    <xdr:pic>
      <xdr:nvPicPr>
        <xdr:cNvPr id="128" name="Grafik 127" descr="http://slapshot.ch.sportalsports.com/images/blank.gif">
          <a:extLst>
            <a:ext uri="{FF2B5EF4-FFF2-40B4-BE49-F238E27FC236}">
              <a16:creationId xmlns:a16="http://schemas.microsoft.com/office/drawing/2014/main" id="{0A65E244-717F-4A74-A87E-8A77D5EC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053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47625" cy="9525"/>
    <xdr:pic>
      <xdr:nvPicPr>
        <xdr:cNvPr id="129" name="Grafik 128" descr="http://slapshot.ch.sportalsports.com/images/blank.gif">
          <a:extLst>
            <a:ext uri="{FF2B5EF4-FFF2-40B4-BE49-F238E27FC236}">
              <a16:creationId xmlns:a16="http://schemas.microsoft.com/office/drawing/2014/main" id="{1730791D-CD64-4FF0-B8AB-C0B573ED4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100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100</xdr:row>
      <xdr:rowOff>0</xdr:rowOff>
    </xdr:from>
    <xdr:ext cx="47625" cy="9525"/>
    <xdr:pic>
      <xdr:nvPicPr>
        <xdr:cNvPr id="130" name="Grafik 129" descr="http://slapshot.ch.sportalsports.com/images/blank.gif">
          <a:extLst>
            <a:ext uri="{FF2B5EF4-FFF2-40B4-BE49-F238E27FC236}">
              <a16:creationId xmlns:a16="http://schemas.microsoft.com/office/drawing/2014/main" id="{B7184CF2-6C3F-4D4D-9D34-35EA8F436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1472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47625" cy="9525"/>
    <xdr:pic>
      <xdr:nvPicPr>
        <xdr:cNvPr id="131" name="Grafik 130" descr="http://slapshot.ch.sportalsports.com/images/blank.gif">
          <a:extLst>
            <a:ext uri="{FF2B5EF4-FFF2-40B4-BE49-F238E27FC236}">
              <a16:creationId xmlns:a16="http://schemas.microsoft.com/office/drawing/2014/main" id="{7A51D8F9-75FE-4ECD-93CF-812F4EA91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8826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73</xdr:row>
      <xdr:rowOff>0</xdr:rowOff>
    </xdr:from>
    <xdr:ext cx="47625" cy="9525"/>
    <xdr:pic>
      <xdr:nvPicPr>
        <xdr:cNvPr id="132" name="Grafik 131" descr="http://slapshot.ch.sportalsports.com/images/blank.gif">
          <a:extLst>
            <a:ext uri="{FF2B5EF4-FFF2-40B4-BE49-F238E27FC236}">
              <a16:creationId xmlns:a16="http://schemas.microsoft.com/office/drawing/2014/main" id="{1E69DE6A-E2A7-489F-BCBE-6D996410B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209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89</xdr:row>
      <xdr:rowOff>0</xdr:rowOff>
    </xdr:from>
    <xdr:ext cx="47625" cy="9525"/>
    <xdr:pic>
      <xdr:nvPicPr>
        <xdr:cNvPr id="133" name="Grafik 132" descr="http://slapshot.ch.sportalsports.com/images/blank.gif">
          <a:extLst>
            <a:ext uri="{FF2B5EF4-FFF2-40B4-BE49-F238E27FC236}">
              <a16:creationId xmlns:a16="http://schemas.microsoft.com/office/drawing/2014/main" id="{3539316D-F970-4678-8230-C6E38C8CD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135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105</xdr:row>
      <xdr:rowOff>0</xdr:rowOff>
    </xdr:from>
    <xdr:ext cx="47625" cy="9525"/>
    <xdr:pic>
      <xdr:nvPicPr>
        <xdr:cNvPr id="134" name="Grafik 133" descr="http://slapshot.ch.sportalsports.com/images/blank.gif">
          <a:extLst>
            <a:ext uri="{FF2B5EF4-FFF2-40B4-BE49-F238E27FC236}">
              <a16:creationId xmlns:a16="http://schemas.microsoft.com/office/drawing/2014/main" id="{D2AD248C-291C-4788-B417-66331507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0616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47625" cy="9525"/>
    <xdr:pic>
      <xdr:nvPicPr>
        <xdr:cNvPr id="135" name="Grafik 134" descr="http://slapshot.ch.sportalsports.com/images/blank.gif">
          <a:extLst>
            <a:ext uri="{FF2B5EF4-FFF2-40B4-BE49-F238E27FC236}">
              <a16:creationId xmlns:a16="http://schemas.microsoft.com/office/drawing/2014/main" id="{A81C85FD-70E3-4B43-B1AB-C86432953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614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47625" cy="9525"/>
    <xdr:pic>
      <xdr:nvPicPr>
        <xdr:cNvPr id="136" name="Grafik 135" descr="http://slapshot.ch.sportalsports.com/images/blank.gif">
          <a:extLst>
            <a:ext uri="{FF2B5EF4-FFF2-40B4-BE49-F238E27FC236}">
              <a16:creationId xmlns:a16="http://schemas.microsoft.com/office/drawing/2014/main" id="{2A18BC3F-760D-45F1-8D96-789D60623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785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98</xdr:row>
      <xdr:rowOff>0</xdr:rowOff>
    </xdr:from>
    <xdr:ext cx="47625" cy="9525"/>
    <xdr:pic>
      <xdr:nvPicPr>
        <xdr:cNvPr id="137" name="Grafik 136" descr="http://slapshot.ch.sportalsports.com/images/blank.gif">
          <a:extLst>
            <a:ext uri="{FF2B5EF4-FFF2-40B4-BE49-F238E27FC236}">
              <a16:creationId xmlns:a16="http://schemas.microsoft.com/office/drawing/2014/main" id="{7410AC67-72C8-4989-8DF4-367E6B0B0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7815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47625" cy="9525"/>
    <xdr:pic>
      <xdr:nvPicPr>
        <xdr:cNvPr id="138" name="Grafik 137" descr="http://slapshot.ch.sportalsports.com/images/blank.gif">
          <a:extLst>
            <a:ext uri="{FF2B5EF4-FFF2-40B4-BE49-F238E27FC236}">
              <a16:creationId xmlns:a16="http://schemas.microsoft.com/office/drawing/2014/main" id="{B3CAAA0B-D9E1-4914-80C9-89B794160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808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108</xdr:row>
      <xdr:rowOff>0</xdr:rowOff>
    </xdr:from>
    <xdr:ext cx="47625" cy="9525"/>
    <xdr:pic>
      <xdr:nvPicPr>
        <xdr:cNvPr id="139" name="Grafik 138" descr="http://slapshot.ch.sportalsports.com/images/blank.gif">
          <a:extLst>
            <a:ext uri="{FF2B5EF4-FFF2-40B4-BE49-F238E27FC236}">
              <a16:creationId xmlns:a16="http://schemas.microsoft.com/office/drawing/2014/main" id="{BB302E64-FA45-424F-81A3-A00D22486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1610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47625" cy="9525"/>
    <xdr:pic>
      <xdr:nvPicPr>
        <xdr:cNvPr id="140" name="Grafik 139" descr="http://slapshot.ch.sportalsports.com/images/blank.gif">
          <a:extLst>
            <a:ext uri="{FF2B5EF4-FFF2-40B4-BE49-F238E27FC236}">
              <a16:creationId xmlns:a16="http://schemas.microsoft.com/office/drawing/2014/main" id="{05B0AD42-899A-4FE4-A926-03CDB0DA0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649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47625" cy="9525"/>
    <xdr:pic>
      <xdr:nvPicPr>
        <xdr:cNvPr id="141" name="Grafik 140" descr="http://slapshot.ch.sportalsports.com/images/blank.gif">
          <a:extLst>
            <a:ext uri="{FF2B5EF4-FFF2-40B4-BE49-F238E27FC236}">
              <a16:creationId xmlns:a16="http://schemas.microsoft.com/office/drawing/2014/main" id="{D06EB9FA-C91A-48EE-A1E1-E5F663063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466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113</xdr:row>
      <xdr:rowOff>0</xdr:rowOff>
    </xdr:from>
    <xdr:ext cx="47625" cy="9525"/>
    <xdr:pic>
      <xdr:nvPicPr>
        <xdr:cNvPr id="142" name="Grafik 141" descr="http://slapshot.ch.sportalsports.com/images/blank.gif">
          <a:extLst>
            <a:ext uri="{FF2B5EF4-FFF2-40B4-BE49-F238E27FC236}">
              <a16:creationId xmlns:a16="http://schemas.microsoft.com/office/drawing/2014/main" id="{2A152AA9-198F-4FD4-84B3-9271A4E32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524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69</xdr:row>
      <xdr:rowOff>0</xdr:rowOff>
    </xdr:from>
    <xdr:ext cx="47625" cy="9525"/>
    <xdr:pic>
      <xdr:nvPicPr>
        <xdr:cNvPr id="143" name="Grafik 142" descr="http://slapshot.ch.sportalsports.com/images/blank.gif">
          <a:extLst>
            <a:ext uri="{FF2B5EF4-FFF2-40B4-BE49-F238E27FC236}">
              <a16:creationId xmlns:a16="http://schemas.microsoft.com/office/drawing/2014/main" id="{A53B5560-33E2-469F-AB10-1FD6B31F2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478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90</xdr:row>
      <xdr:rowOff>0</xdr:rowOff>
    </xdr:from>
    <xdr:ext cx="47625" cy="9525"/>
    <xdr:pic>
      <xdr:nvPicPr>
        <xdr:cNvPr id="144" name="Grafik 143" descr="http://slapshot.ch.sportalsports.com/images/blank.gif">
          <a:extLst>
            <a:ext uri="{FF2B5EF4-FFF2-40B4-BE49-F238E27FC236}">
              <a16:creationId xmlns:a16="http://schemas.microsoft.com/office/drawing/2014/main" id="{2DC23C91-4872-41AD-A69D-F4E36196D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318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74</xdr:row>
      <xdr:rowOff>0</xdr:rowOff>
    </xdr:from>
    <xdr:ext cx="47625" cy="9525"/>
    <xdr:pic>
      <xdr:nvPicPr>
        <xdr:cNvPr id="145" name="Grafik 144" descr="http://slapshot.ch.sportalsports.com/images/blank.gif">
          <a:extLst>
            <a:ext uri="{FF2B5EF4-FFF2-40B4-BE49-F238E27FC236}">
              <a16:creationId xmlns:a16="http://schemas.microsoft.com/office/drawing/2014/main" id="{E8DC88CC-7D4E-4AED-BF20-2201CA118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392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47625" cy="9525"/>
    <xdr:pic>
      <xdr:nvPicPr>
        <xdr:cNvPr id="146" name="Grafik 145" descr="http://slapshot.ch.sportalsports.com/images/blank.gif">
          <a:extLst>
            <a:ext uri="{FF2B5EF4-FFF2-40B4-BE49-F238E27FC236}">
              <a16:creationId xmlns:a16="http://schemas.microsoft.com/office/drawing/2014/main" id="{89D74D6F-6CBF-497B-A203-6494C0166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929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47625" cy="9525"/>
    <xdr:pic>
      <xdr:nvPicPr>
        <xdr:cNvPr id="147" name="Grafik 146" descr="http://slapshot.ch.sportalsports.com/images/blank.gif">
          <a:extLst>
            <a:ext uri="{FF2B5EF4-FFF2-40B4-BE49-F238E27FC236}">
              <a16:creationId xmlns:a16="http://schemas.microsoft.com/office/drawing/2014/main" id="{7182AF30-6D2C-4A58-AF5E-6EC4A6269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3870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84</xdr:row>
      <xdr:rowOff>0</xdr:rowOff>
    </xdr:from>
    <xdr:ext cx="47625" cy="9525"/>
    <xdr:pic>
      <xdr:nvPicPr>
        <xdr:cNvPr id="148" name="Grafik 147" descr="http://slapshot.ch.sportalsports.com/images/blank.gif">
          <a:extLst>
            <a:ext uri="{FF2B5EF4-FFF2-40B4-BE49-F238E27FC236}">
              <a16:creationId xmlns:a16="http://schemas.microsoft.com/office/drawing/2014/main" id="{E65425EC-1772-4BCF-8FCC-671773AC4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2212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46</xdr:row>
      <xdr:rowOff>0</xdr:rowOff>
    </xdr:from>
    <xdr:ext cx="47625" cy="9525"/>
    <xdr:pic>
      <xdr:nvPicPr>
        <xdr:cNvPr id="149" name="Grafik 148" descr="http://slapshot.ch.sportalsports.com/images/blank.gif">
          <a:extLst>
            <a:ext uri="{FF2B5EF4-FFF2-40B4-BE49-F238E27FC236}">
              <a16:creationId xmlns:a16="http://schemas.microsoft.com/office/drawing/2014/main" id="{1BBA0036-2673-4524-98C7-7F7C935C0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2717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68</xdr:row>
      <xdr:rowOff>0</xdr:rowOff>
    </xdr:from>
    <xdr:ext cx="47625" cy="9525"/>
    <xdr:pic>
      <xdr:nvPicPr>
        <xdr:cNvPr id="150" name="Grafik 149" descr="http://slapshot.ch.sportalsports.com/images/blank.gif">
          <a:extLst>
            <a:ext uri="{FF2B5EF4-FFF2-40B4-BE49-F238E27FC236}">
              <a16:creationId xmlns:a16="http://schemas.microsoft.com/office/drawing/2014/main" id="{7145493D-E662-4335-878D-4EB120C40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2951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14</xdr:row>
      <xdr:rowOff>0</xdr:rowOff>
    </xdr:from>
    <xdr:ext cx="47625" cy="9525"/>
    <xdr:pic>
      <xdr:nvPicPr>
        <xdr:cNvPr id="151" name="Grafik 150" descr="http://slapshot.ch.sportalsports.com/images/blank.gif">
          <a:extLst>
            <a:ext uri="{FF2B5EF4-FFF2-40B4-BE49-F238E27FC236}">
              <a16:creationId xmlns:a16="http://schemas.microsoft.com/office/drawing/2014/main" id="{B4A830F1-C819-4F11-AD11-6E4F9FD71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4196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42</xdr:row>
      <xdr:rowOff>0</xdr:rowOff>
    </xdr:from>
    <xdr:ext cx="47625" cy="9525"/>
    <xdr:pic>
      <xdr:nvPicPr>
        <xdr:cNvPr id="152" name="Grafik 151" descr="http://slapshot.ch.sportalsports.com/images/blank.gif">
          <a:extLst>
            <a:ext uri="{FF2B5EF4-FFF2-40B4-BE49-F238E27FC236}">
              <a16:creationId xmlns:a16="http://schemas.microsoft.com/office/drawing/2014/main" id="{C0042B4B-BFD3-436B-80A2-F79532EBD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5402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103</xdr:row>
      <xdr:rowOff>0</xdr:rowOff>
    </xdr:from>
    <xdr:ext cx="47625" cy="9525"/>
    <xdr:pic>
      <xdr:nvPicPr>
        <xdr:cNvPr id="153" name="Grafik 152" descr="http://slapshot.ch.sportalsports.com/images/blank.gif">
          <a:extLst>
            <a:ext uri="{FF2B5EF4-FFF2-40B4-BE49-F238E27FC236}">
              <a16:creationId xmlns:a16="http://schemas.microsoft.com/office/drawing/2014/main" id="{797213DB-7911-4A47-939B-B624E2C2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0695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47625" cy="9525"/>
    <xdr:pic>
      <xdr:nvPicPr>
        <xdr:cNvPr id="154" name="Grafik 153" descr="http://slapshot.ch.sportalsports.com/images/blank.gif">
          <a:extLst>
            <a:ext uri="{FF2B5EF4-FFF2-40B4-BE49-F238E27FC236}">
              <a16:creationId xmlns:a16="http://schemas.microsoft.com/office/drawing/2014/main" id="{631D5BF4-A69C-4B6B-AA68-8281D2074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55168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47625" cy="9525"/>
    <xdr:pic>
      <xdr:nvPicPr>
        <xdr:cNvPr id="155" name="Grafik 154" descr="http://slapshot.ch.sportalsports.com/images/blank.gif">
          <a:extLst>
            <a:ext uri="{FF2B5EF4-FFF2-40B4-BE49-F238E27FC236}">
              <a16:creationId xmlns:a16="http://schemas.microsoft.com/office/drawing/2014/main" id="{A7132AD3-351F-4553-98BD-434441258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4602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36</xdr:row>
      <xdr:rowOff>0</xdr:rowOff>
    </xdr:from>
    <xdr:ext cx="47625" cy="9525"/>
    <xdr:pic>
      <xdr:nvPicPr>
        <xdr:cNvPr id="156" name="Grafik 155" descr="http://slapshot.ch.sportalsports.com/images/blank.gif">
          <a:extLst>
            <a:ext uri="{FF2B5EF4-FFF2-40B4-BE49-F238E27FC236}">
              <a16:creationId xmlns:a16="http://schemas.microsoft.com/office/drawing/2014/main" id="{786FD734-8C0A-4586-9265-3C73BAAAF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442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72</xdr:row>
      <xdr:rowOff>0</xdr:rowOff>
    </xdr:from>
    <xdr:ext cx="47625" cy="9525"/>
    <xdr:pic>
      <xdr:nvPicPr>
        <xdr:cNvPr id="157" name="Grafik 156" descr="http://slapshot.ch.sportalsports.com/images/blank.gif">
          <a:extLst>
            <a:ext uri="{FF2B5EF4-FFF2-40B4-BE49-F238E27FC236}">
              <a16:creationId xmlns:a16="http://schemas.microsoft.com/office/drawing/2014/main" id="{171F101D-ED7C-44E5-925E-DC7C1B15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0266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87</xdr:row>
      <xdr:rowOff>0</xdr:rowOff>
    </xdr:from>
    <xdr:ext cx="47625" cy="9525"/>
    <xdr:pic>
      <xdr:nvPicPr>
        <xdr:cNvPr id="158" name="Grafik 157" descr="http://slapshot.ch.sportalsports.com/images/blank.gif">
          <a:extLst>
            <a:ext uri="{FF2B5EF4-FFF2-40B4-BE49-F238E27FC236}">
              <a16:creationId xmlns:a16="http://schemas.microsoft.com/office/drawing/2014/main" id="{5BEBFFF2-73B1-471C-95EB-A93D1A95B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769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47625" cy="9525"/>
    <xdr:pic>
      <xdr:nvPicPr>
        <xdr:cNvPr id="159" name="Grafik 158" descr="http://slapshot.ch.sportalsports.com/images/blank.gif">
          <a:extLst>
            <a:ext uri="{FF2B5EF4-FFF2-40B4-BE49-F238E27FC236}">
              <a16:creationId xmlns:a16="http://schemas.microsoft.com/office/drawing/2014/main" id="{07EC81BA-9F3B-43EC-A189-591FFFE1F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31978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97</xdr:row>
      <xdr:rowOff>0</xdr:rowOff>
    </xdr:from>
    <xdr:ext cx="47625" cy="9525"/>
    <xdr:pic>
      <xdr:nvPicPr>
        <xdr:cNvPr id="160" name="Grafik 159" descr="http://slapshot.ch.sportalsports.com/images/blank.gif">
          <a:extLst>
            <a:ext uri="{FF2B5EF4-FFF2-40B4-BE49-F238E27FC236}">
              <a16:creationId xmlns:a16="http://schemas.microsoft.com/office/drawing/2014/main" id="{4EA958C6-6D79-42DD-904D-A02500751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5986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91</xdr:row>
      <xdr:rowOff>0</xdr:rowOff>
    </xdr:from>
    <xdr:ext cx="47625" cy="9525"/>
    <xdr:pic>
      <xdr:nvPicPr>
        <xdr:cNvPr id="161" name="Grafik 160" descr="http://slapshot.ch.sportalsports.com/images/blank.gif">
          <a:extLst>
            <a:ext uri="{FF2B5EF4-FFF2-40B4-BE49-F238E27FC236}">
              <a16:creationId xmlns:a16="http://schemas.microsoft.com/office/drawing/2014/main" id="{BB2ECCDD-A84F-4B47-B884-3D25EAD5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85013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47625" cy="9525"/>
    <xdr:pic>
      <xdr:nvPicPr>
        <xdr:cNvPr id="162" name="Grafik 161" descr="http://slapshot.ch.sportalsports.com/images/blank.gif">
          <a:extLst>
            <a:ext uri="{FF2B5EF4-FFF2-40B4-BE49-F238E27FC236}">
              <a16:creationId xmlns:a16="http://schemas.microsoft.com/office/drawing/2014/main" id="{87E50154-341E-4F7F-9956-F701A2CF0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162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85</xdr:row>
      <xdr:rowOff>0</xdr:rowOff>
    </xdr:from>
    <xdr:ext cx="47625" cy="9525"/>
    <xdr:pic>
      <xdr:nvPicPr>
        <xdr:cNvPr id="163" name="Grafik 162" descr="http://slapshot.ch.sportalsports.com/images/blank.gif">
          <a:extLst>
            <a:ext uri="{FF2B5EF4-FFF2-40B4-BE49-F238E27FC236}">
              <a16:creationId xmlns:a16="http://schemas.microsoft.com/office/drawing/2014/main" id="{041CCBE5-0FEB-4B03-AC54-CB6E6E198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4040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47625" cy="9525"/>
    <xdr:pic>
      <xdr:nvPicPr>
        <xdr:cNvPr id="164" name="Grafik 163" descr="http://slapshot.ch.sportalsports.com/images/blank.gif">
          <a:extLst>
            <a:ext uri="{FF2B5EF4-FFF2-40B4-BE49-F238E27FC236}">
              <a16:creationId xmlns:a16="http://schemas.microsoft.com/office/drawing/2014/main" id="{8B91B869-1AA6-41CD-80C7-803F77B7C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1369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83</xdr:row>
      <xdr:rowOff>0</xdr:rowOff>
    </xdr:from>
    <xdr:ext cx="47625" cy="9525"/>
    <xdr:pic>
      <xdr:nvPicPr>
        <xdr:cNvPr id="165" name="Grafik 164" descr="http://slapshot.ch.sportalsports.com/images/blank.gif">
          <a:extLst>
            <a:ext uri="{FF2B5EF4-FFF2-40B4-BE49-F238E27FC236}">
              <a16:creationId xmlns:a16="http://schemas.microsoft.com/office/drawing/2014/main" id="{F8672E68-9EB6-4987-9A48-6CF167A4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038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47625" cy="9525"/>
    <xdr:pic>
      <xdr:nvPicPr>
        <xdr:cNvPr id="166" name="Grafik 165" descr="http://slapshot.ch.sportalsports.com/images/blank.gif">
          <a:extLst>
            <a:ext uri="{FF2B5EF4-FFF2-40B4-BE49-F238E27FC236}">
              <a16:creationId xmlns:a16="http://schemas.microsoft.com/office/drawing/2014/main" id="{5DB26D02-3161-4DD6-A1B1-AB7B5CA3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4312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79</xdr:row>
      <xdr:rowOff>0</xdr:rowOff>
    </xdr:from>
    <xdr:ext cx="47625" cy="9525"/>
    <xdr:pic>
      <xdr:nvPicPr>
        <xdr:cNvPr id="167" name="Grafik 166" descr="http://slapshot.ch.sportalsports.com/images/blank.gif">
          <a:extLst>
            <a:ext uri="{FF2B5EF4-FFF2-40B4-BE49-F238E27FC236}">
              <a16:creationId xmlns:a16="http://schemas.microsoft.com/office/drawing/2014/main" id="{E90D9982-0A63-43BD-ACCA-AAC8C6DBD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63068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47625" cy="9525"/>
    <xdr:pic>
      <xdr:nvPicPr>
        <xdr:cNvPr id="168" name="Grafik 167" descr="http://slapshot.ch.sportalsports.com/images/blank.gif">
          <a:extLst>
            <a:ext uri="{FF2B5EF4-FFF2-40B4-BE49-F238E27FC236}">
              <a16:creationId xmlns:a16="http://schemas.microsoft.com/office/drawing/2014/main" id="{791BC711-E621-41DE-A5E3-D10D39E1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2484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47625" cy="9525"/>
    <xdr:pic>
      <xdr:nvPicPr>
        <xdr:cNvPr id="169" name="Grafik 168" descr="http://slapshot.ch.sportalsports.com/images/blank.gif">
          <a:extLst>
            <a:ext uri="{FF2B5EF4-FFF2-40B4-BE49-F238E27FC236}">
              <a16:creationId xmlns:a16="http://schemas.microsoft.com/office/drawing/2014/main" id="{564B52A7-058E-4890-87DB-F2C9F1747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9799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47625" cy="9525"/>
    <xdr:pic>
      <xdr:nvPicPr>
        <xdr:cNvPr id="170" name="Grafik 169" descr="http://slapshot.ch.sportalsports.com/images/blank.gif">
          <a:extLst>
            <a:ext uri="{FF2B5EF4-FFF2-40B4-BE49-F238E27FC236}">
              <a16:creationId xmlns:a16="http://schemas.microsoft.com/office/drawing/2014/main" id="{BFA9267B-D0E5-4D52-80DA-AE70433D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5285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76</xdr:row>
      <xdr:rowOff>0</xdr:rowOff>
    </xdr:from>
    <xdr:ext cx="47625" cy="9525"/>
    <xdr:pic>
      <xdr:nvPicPr>
        <xdr:cNvPr id="171" name="Grafik 170" descr="http://slapshot.ch.sportalsports.com/images/blank.gif">
          <a:extLst>
            <a:ext uri="{FF2B5EF4-FFF2-40B4-BE49-F238E27FC236}">
              <a16:creationId xmlns:a16="http://schemas.microsoft.com/office/drawing/2014/main" id="{D4D51A5E-88B4-4234-8499-31ED0AB39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57581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47625" cy="9525"/>
    <xdr:pic>
      <xdr:nvPicPr>
        <xdr:cNvPr id="172" name="Grafik 171" descr="http://slapshot.ch.sportalsports.com/images/blank.gif">
          <a:extLst>
            <a:ext uri="{FF2B5EF4-FFF2-40B4-BE49-F238E27FC236}">
              <a16:creationId xmlns:a16="http://schemas.microsoft.com/office/drawing/2014/main" id="{B0E8DC7C-0F10-4F0D-8105-4C2DC607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3456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45</xdr:row>
      <xdr:rowOff>0</xdr:rowOff>
    </xdr:from>
    <xdr:ext cx="47625" cy="9525"/>
    <xdr:pic>
      <xdr:nvPicPr>
        <xdr:cNvPr id="173" name="Grafik 172" descr="http://slapshot.ch.sportalsports.com/images/blank.gif">
          <a:extLst>
            <a:ext uri="{FF2B5EF4-FFF2-40B4-BE49-F238E27FC236}">
              <a16:creationId xmlns:a16="http://schemas.microsoft.com/office/drawing/2014/main" id="{C4307EAC-90B9-4958-BA8C-A45876027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00888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47625" cy="9525"/>
    <xdr:pic>
      <xdr:nvPicPr>
        <xdr:cNvPr id="174" name="Grafik 173" descr="http://slapshot.ch.sportalsports.com/images/blank.gif">
          <a:extLst>
            <a:ext uri="{FF2B5EF4-FFF2-40B4-BE49-F238E27FC236}">
              <a16:creationId xmlns:a16="http://schemas.microsoft.com/office/drawing/2014/main" id="{9C38E765-EDC8-44DE-97F5-B2468219D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67970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94</xdr:row>
      <xdr:rowOff>0</xdr:rowOff>
    </xdr:from>
    <xdr:ext cx="47625" cy="9525"/>
    <xdr:pic>
      <xdr:nvPicPr>
        <xdr:cNvPr id="175" name="Grafik 174" descr="http://slapshot.ch.sportalsports.com/images/blank.gif">
          <a:extLst>
            <a:ext uri="{FF2B5EF4-FFF2-40B4-BE49-F238E27FC236}">
              <a16:creationId xmlns:a16="http://schemas.microsoft.com/office/drawing/2014/main" id="{3AEF7314-746B-46E3-A242-3DABBE76B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905000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40</xdr:row>
      <xdr:rowOff>0</xdr:rowOff>
    </xdr:from>
    <xdr:ext cx="47625" cy="9525"/>
    <xdr:pic>
      <xdr:nvPicPr>
        <xdr:cNvPr id="176" name="Grafik 175" descr="http://slapshot.ch.sportalsports.com/images/blank.gif">
          <a:extLst>
            <a:ext uri="{FF2B5EF4-FFF2-40B4-BE49-F238E27FC236}">
              <a16:creationId xmlns:a16="http://schemas.microsoft.com/office/drawing/2014/main" id="{A476D138-1792-485D-A2D1-EB5F08E0F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91744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47625" cy="9525"/>
    <xdr:pic>
      <xdr:nvPicPr>
        <xdr:cNvPr id="177" name="Grafik 176" descr="http://slapshot.ch.sportalsports.com/images/blank.gif">
          <a:extLst>
            <a:ext uri="{FF2B5EF4-FFF2-40B4-BE49-F238E27FC236}">
              <a16:creationId xmlns:a16="http://schemas.microsoft.com/office/drawing/2014/main" id="{95533DDB-D2BD-43BF-956E-2C0D1CD7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228344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47625" cy="9525"/>
    <xdr:pic>
      <xdr:nvPicPr>
        <xdr:cNvPr id="178" name="Grafik 177" descr="http://slapshot.ch.sportalsports.com/images/blank.gif">
          <a:extLst>
            <a:ext uri="{FF2B5EF4-FFF2-40B4-BE49-F238E27FC236}">
              <a16:creationId xmlns:a16="http://schemas.microsoft.com/office/drawing/2014/main" id="{5D9A625C-CCB1-43B5-AEE8-BABEE253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826008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71</xdr:row>
      <xdr:rowOff>0</xdr:rowOff>
    </xdr:from>
    <xdr:ext cx="47625" cy="9525"/>
    <xdr:pic>
      <xdr:nvPicPr>
        <xdr:cNvPr id="179" name="Grafik 178" descr="http://slapshot.ch.sportalsports.com/images/blank.gif">
          <a:extLst>
            <a:ext uri="{FF2B5EF4-FFF2-40B4-BE49-F238E27FC236}">
              <a16:creationId xmlns:a16="http://schemas.microsoft.com/office/drawing/2014/main" id="{A5BFD23B-1F57-4529-A722-1126F422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48437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111</xdr:row>
      <xdr:rowOff>0</xdr:rowOff>
    </xdr:from>
    <xdr:ext cx="47625" cy="9525"/>
    <xdr:pic>
      <xdr:nvPicPr>
        <xdr:cNvPr id="180" name="Grafik 179" descr="http://slapshot.ch.sportalsports.com/images/blank.gif">
          <a:extLst>
            <a:ext uri="{FF2B5EF4-FFF2-40B4-BE49-F238E27FC236}">
              <a16:creationId xmlns:a16="http://schemas.microsoft.com/office/drawing/2014/main" id="{619B8599-834D-4909-93BA-7BCD20232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2215896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47625" cy="9525"/>
    <xdr:pic>
      <xdr:nvPicPr>
        <xdr:cNvPr id="181" name="Grafik 180" descr="http://slapshot.ch.sportalsports.com/images/blank.gif">
          <a:extLst>
            <a:ext uri="{FF2B5EF4-FFF2-40B4-BE49-F238E27FC236}">
              <a16:creationId xmlns:a16="http://schemas.microsoft.com/office/drawing/2014/main" id="{FD88AE8A-1CB0-469F-9298-8D65564A1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78943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88</xdr:row>
      <xdr:rowOff>0</xdr:rowOff>
    </xdr:from>
    <xdr:ext cx="47625" cy="9525"/>
    <xdr:pic>
      <xdr:nvPicPr>
        <xdr:cNvPr id="182" name="Grafik 181" descr="http://slapshot.ch.sportalsports.com/images/blank.gif">
          <a:extLst>
            <a:ext uri="{FF2B5EF4-FFF2-40B4-BE49-F238E27FC236}">
              <a16:creationId xmlns:a16="http://schemas.microsoft.com/office/drawing/2014/main" id="{6C47D4D7-9B31-4E38-B380-FA2D67F5C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" y="17952720"/>
          <a:ext cx="476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523876</xdr:colOff>
      <xdr:row>5</xdr:row>
      <xdr:rowOff>0</xdr:rowOff>
    </xdr:from>
    <xdr:to>
      <xdr:col>0</xdr:col>
      <xdr:colOff>1190626</xdr:colOff>
      <xdr:row>10</xdr:row>
      <xdr:rowOff>76201</xdr:rowOff>
    </xdr:to>
    <xdr:sp macro="" textlink="">
      <xdr:nvSpPr>
        <xdr:cNvPr id="2" name="Pfeil: nach unten 1">
          <a:extLst>
            <a:ext uri="{FF2B5EF4-FFF2-40B4-BE49-F238E27FC236}">
              <a16:creationId xmlns:a16="http://schemas.microsoft.com/office/drawing/2014/main" id="{7294B176-33C2-43CF-A125-70BDEEB0E940}"/>
            </a:ext>
          </a:extLst>
        </xdr:cNvPr>
        <xdr:cNvSpPr/>
      </xdr:nvSpPr>
      <xdr:spPr>
        <a:xfrm>
          <a:off x="523876" y="1417320"/>
          <a:ext cx="666750" cy="1485901"/>
        </a:xfrm>
        <a:prstGeom prst="downArrow">
          <a:avLst/>
        </a:prstGeom>
        <a:solidFill>
          <a:schemeClr val="accent6">
            <a:lumMod val="75000"/>
          </a:schemeClr>
        </a:solidFill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ctr"/>
          <a:r>
            <a:rPr lang="de-CH" sz="1400" b="1">
              <a:solidFill>
                <a:schemeClr val="bg1"/>
              </a:solidFill>
            </a:rPr>
            <a:t>Note 4.0</a:t>
          </a:r>
        </a:p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1D219-2118-400F-8435-034DF90E0840}">
  <dimension ref="B2:J9"/>
  <sheetViews>
    <sheetView showGridLines="0" showRowColHeaders="0" tabSelected="1" workbookViewId="0"/>
  </sheetViews>
  <sheetFormatPr baseColWidth="10" defaultColWidth="9.140625" defaultRowHeight="15" x14ac:dyDescent="0.25"/>
  <cols>
    <col min="1" max="16384" width="9.140625" style="3"/>
  </cols>
  <sheetData>
    <row r="2" spans="2:10" s="2" customFormat="1" ht="29.25" customHeight="1" x14ac:dyDescent="0.25">
      <c r="B2" s="1" t="s">
        <v>0</v>
      </c>
      <c r="C2" s="1" t="s">
        <v>1</v>
      </c>
      <c r="D2" s="1"/>
      <c r="E2" s="1"/>
      <c r="F2" s="1"/>
      <c r="G2" s="1"/>
      <c r="H2" s="1"/>
      <c r="I2" s="1"/>
      <c r="J2" s="1"/>
    </row>
    <row r="3" spans="2:10" s="2" customFormat="1" ht="29.25" customHeight="1" x14ac:dyDescent="0.25">
      <c r="B3" s="1" t="s">
        <v>2</v>
      </c>
      <c r="C3" s="1" t="s">
        <v>3</v>
      </c>
      <c r="D3" s="1"/>
      <c r="E3" s="1"/>
      <c r="F3" s="1"/>
      <c r="G3" s="1"/>
      <c r="H3" s="1"/>
      <c r="I3" s="1"/>
      <c r="J3" s="1"/>
    </row>
    <row r="4" spans="2:10" s="2" customFormat="1" ht="29.25" customHeight="1" x14ac:dyDescent="0.25">
      <c r="B4" s="1" t="s">
        <v>4</v>
      </c>
      <c r="C4" s="1" t="s">
        <v>5</v>
      </c>
      <c r="D4" s="1"/>
      <c r="E4" s="1"/>
      <c r="F4" s="1"/>
      <c r="G4" s="1"/>
      <c r="H4" s="1"/>
      <c r="I4" s="1"/>
      <c r="J4" s="1"/>
    </row>
    <row r="5" spans="2:10" s="2" customFormat="1" ht="29.25" customHeight="1" x14ac:dyDescent="0.25">
      <c r="B5" s="1" t="s">
        <v>6</v>
      </c>
      <c r="C5" s="1" t="s">
        <v>7</v>
      </c>
      <c r="D5" s="1"/>
      <c r="E5" s="1"/>
      <c r="F5" s="1"/>
      <c r="G5" s="1"/>
      <c r="H5" s="1"/>
      <c r="I5" s="1"/>
      <c r="J5" s="1"/>
    </row>
    <row r="6" spans="2:10" s="2" customFormat="1" ht="29.25" customHeight="1" x14ac:dyDescent="0.25">
      <c r="B6" s="1" t="s">
        <v>8</v>
      </c>
      <c r="C6" s="4" t="s">
        <v>9</v>
      </c>
      <c r="D6" s="4"/>
      <c r="E6" s="4"/>
      <c r="F6" s="4"/>
      <c r="G6" s="4"/>
      <c r="H6" s="4"/>
      <c r="I6" s="4"/>
      <c r="J6" s="4"/>
    </row>
    <row r="7" spans="2:10" s="2" customFormat="1" ht="29.25" customHeight="1" x14ac:dyDescent="0.25">
      <c r="B7" s="1"/>
      <c r="C7" s="5" t="s">
        <v>10</v>
      </c>
      <c r="D7" s="4"/>
      <c r="E7" s="4"/>
      <c r="F7" s="4"/>
      <c r="G7" s="4"/>
      <c r="H7" s="4"/>
      <c r="I7" s="4"/>
      <c r="J7" s="4"/>
    </row>
    <row r="8" spans="2:10" s="2" customFormat="1" ht="29.25" customHeight="1" x14ac:dyDescent="0.25">
      <c r="B8" s="1"/>
      <c r="C8" s="6" t="s">
        <v>12</v>
      </c>
      <c r="D8" s="6"/>
      <c r="E8" s="6"/>
      <c r="F8" s="6"/>
      <c r="G8" s="6"/>
      <c r="H8" s="6"/>
      <c r="I8" s="6"/>
      <c r="J8" s="6"/>
    </row>
    <row r="9" spans="2:10" s="2" customFormat="1" ht="29.25" customHeight="1" x14ac:dyDescent="0.25">
      <c r="B9" s="1" t="s">
        <v>11</v>
      </c>
      <c r="C9" s="1"/>
      <c r="D9" s="1"/>
      <c r="E9" s="1"/>
      <c r="F9" s="1"/>
      <c r="G9" s="1"/>
      <c r="H9" s="1"/>
      <c r="I9" s="1"/>
      <c r="J9" s="1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C822C-4AD5-4483-BDA6-2DF9E74390D1}">
  <dimension ref="A1:P84"/>
  <sheetViews>
    <sheetView workbookViewId="0"/>
  </sheetViews>
  <sheetFormatPr baseColWidth="10" defaultRowHeight="15" x14ac:dyDescent="0.25"/>
  <cols>
    <col min="3" max="3" width="20.28515625" customWidth="1"/>
    <col min="4" max="4" width="19" customWidth="1"/>
    <col min="5" max="5" width="42" customWidth="1"/>
    <col min="6" max="6" width="42.5703125" customWidth="1"/>
    <col min="7" max="9" width="15.85546875" customWidth="1"/>
    <col min="10" max="10" width="24.42578125" customWidth="1"/>
    <col min="11" max="11" width="20.85546875" customWidth="1"/>
    <col min="12" max="12" width="21.85546875" customWidth="1"/>
  </cols>
  <sheetData>
    <row r="1" spans="1:16" ht="30" customHeight="1" x14ac:dyDescent="0.25">
      <c r="A1" s="8">
        <v>1</v>
      </c>
      <c r="B1" s="8"/>
      <c r="C1" s="9" t="s">
        <v>396</v>
      </c>
      <c r="D1" s="187"/>
      <c r="E1" s="187"/>
      <c r="F1" s="10"/>
      <c r="G1" s="187"/>
      <c r="H1" s="187"/>
      <c r="I1" s="10"/>
      <c r="J1" s="187"/>
      <c r="K1" s="188"/>
      <c r="L1" s="189"/>
    </row>
    <row r="2" spans="1:16" ht="30" customHeight="1" x14ac:dyDescent="0.25">
      <c r="A2" s="11">
        <v>1</v>
      </c>
      <c r="B2" s="11"/>
      <c r="C2" s="12" t="s">
        <v>397</v>
      </c>
      <c r="D2" s="190"/>
      <c r="E2" s="190"/>
      <c r="F2" s="13"/>
      <c r="G2" s="190"/>
      <c r="H2" s="190"/>
      <c r="I2" s="13"/>
      <c r="J2" s="190"/>
      <c r="K2" s="191"/>
      <c r="L2" s="189"/>
    </row>
    <row r="3" spans="1:16" ht="30" customHeight="1" x14ac:dyDescent="0.25">
      <c r="A3" s="14">
        <v>1</v>
      </c>
      <c r="B3" s="14"/>
      <c r="C3" s="15" t="s">
        <v>883</v>
      </c>
      <c r="D3" s="192"/>
      <c r="E3" s="192"/>
      <c r="F3" s="16"/>
      <c r="G3" s="192"/>
      <c r="H3" s="192"/>
      <c r="I3" s="16"/>
      <c r="J3" s="192"/>
      <c r="K3" s="193"/>
      <c r="L3" s="194">
        <f>COUNTIF($C$12:$C$84,"Italien")</f>
        <v>36</v>
      </c>
      <c r="M3" s="291" t="str">
        <f t="shared" ref="M3:M5" ca="1" si="0">_xlfn.FORMULATEXT(L3)</f>
        <v>=ZÄHLENWENN($C$12:$C$84;"Italien")</v>
      </c>
    </row>
    <row r="4" spans="1:16" ht="30" customHeight="1" x14ac:dyDescent="0.25">
      <c r="A4" s="8">
        <v>1</v>
      </c>
      <c r="B4" s="8"/>
      <c r="C4" s="9" t="s">
        <v>884</v>
      </c>
      <c r="D4" s="187"/>
      <c r="E4" s="187"/>
      <c r="F4" s="10"/>
      <c r="G4" s="187"/>
      <c r="H4" s="187"/>
      <c r="I4" s="10"/>
      <c r="J4" s="187"/>
      <c r="K4" s="188"/>
      <c r="L4" s="195">
        <f>COUNTBLANK(F12:F84)</f>
        <v>4</v>
      </c>
      <c r="M4" s="291" t="str">
        <f t="shared" ca="1" si="0"/>
        <v>=ANZAHLLEEREZELLEN(F12:F84)</v>
      </c>
      <c r="P4" s="291" t="s">
        <v>898</v>
      </c>
    </row>
    <row r="5" spans="1:16" ht="30" customHeight="1" x14ac:dyDescent="0.25">
      <c r="A5" s="11">
        <v>1.5</v>
      </c>
      <c r="B5" s="11"/>
      <c r="C5" s="12" t="s">
        <v>885</v>
      </c>
      <c r="D5" s="190"/>
      <c r="E5" s="190"/>
      <c r="F5" s="13"/>
      <c r="G5" s="190"/>
      <c r="H5" s="190"/>
      <c r="I5" s="13"/>
      <c r="J5" s="190"/>
      <c r="K5" s="191"/>
      <c r="L5" s="196">
        <f>SUMIF($H$12:$H$84,"50 cl",$I$12:$I$84)</f>
        <v>482</v>
      </c>
      <c r="M5" s="291" t="str">
        <f t="shared" ca="1" si="0"/>
        <v>=SUMMEWENN($H$12:$H$84;"50 cl";$I$12:$I$84)</v>
      </c>
    </row>
    <row r="6" spans="1:16" ht="30" customHeight="1" x14ac:dyDescent="0.25">
      <c r="A6" s="14">
        <v>1.5</v>
      </c>
      <c r="B6" s="14"/>
      <c r="C6" s="15" t="s">
        <v>398</v>
      </c>
      <c r="D6" s="192"/>
      <c r="E6" s="192"/>
      <c r="F6" s="16"/>
      <c r="G6" s="192"/>
      <c r="H6" s="192"/>
      <c r="I6" s="16"/>
      <c r="J6" s="192"/>
      <c r="K6" s="193"/>
      <c r="L6" s="189"/>
    </row>
    <row r="7" spans="1:16" ht="15.75" x14ac:dyDescent="0.25">
      <c r="A7" s="8"/>
      <c r="B7" s="8"/>
      <c r="C7" s="311"/>
      <c r="D7" s="311"/>
      <c r="E7" s="311"/>
      <c r="F7" s="311"/>
      <c r="G7" s="311"/>
      <c r="H7" s="311"/>
      <c r="I7" s="311"/>
      <c r="J7" s="311"/>
      <c r="K7" s="311"/>
      <c r="L7" s="189"/>
    </row>
    <row r="8" spans="1:16" ht="15.75" x14ac:dyDescent="0.25">
      <c r="A8" s="11"/>
      <c r="B8" s="11"/>
      <c r="C8" s="17"/>
      <c r="D8" s="197"/>
      <c r="E8" s="17"/>
      <c r="F8" s="17"/>
      <c r="G8" s="17"/>
      <c r="H8" s="17"/>
      <c r="I8" s="17"/>
      <c r="J8" s="17"/>
      <c r="K8" s="17"/>
      <c r="L8" s="17"/>
    </row>
    <row r="9" spans="1:16" ht="30" customHeight="1" x14ac:dyDescent="0.25">
      <c r="A9" s="20">
        <f>SUM(A1:A8)</f>
        <v>7</v>
      </c>
      <c r="B9" s="20">
        <f>SUM(B1:B8)</f>
        <v>0</v>
      </c>
      <c r="C9" s="21"/>
      <c r="D9" s="21"/>
      <c r="E9" s="21"/>
      <c r="F9" s="21"/>
      <c r="G9" s="21"/>
      <c r="H9" s="21"/>
      <c r="I9" s="21"/>
      <c r="J9" s="21"/>
      <c r="K9" s="291" t="str">
        <f ca="1">_xlfn.FORMULATEXT(K12)</f>
        <v>=WENN(UND(C12="Italien";G12=2022);"ok";"")</v>
      </c>
      <c r="L9" s="21"/>
    </row>
    <row r="10" spans="1:16" ht="28.5" x14ac:dyDescent="0.25">
      <c r="A10" s="24"/>
      <c r="B10" s="24"/>
      <c r="C10" s="327" t="s">
        <v>399</v>
      </c>
      <c r="D10" s="327"/>
      <c r="E10" s="327"/>
      <c r="F10" s="327"/>
      <c r="G10" s="327"/>
      <c r="H10" s="327"/>
      <c r="I10" s="327"/>
      <c r="J10" s="327"/>
      <c r="K10" s="327"/>
      <c r="L10" s="327"/>
    </row>
    <row r="11" spans="1:16" ht="37.5" x14ac:dyDescent="0.25">
      <c r="A11" s="22"/>
      <c r="B11" s="24"/>
      <c r="C11" s="198" t="s">
        <v>400</v>
      </c>
      <c r="D11" s="199" t="s">
        <v>401</v>
      </c>
      <c r="E11" s="199" t="s">
        <v>402</v>
      </c>
      <c r="F11" s="199" t="s">
        <v>403</v>
      </c>
      <c r="G11" s="200" t="s">
        <v>404</v>
      </c>
      <c r="H11" s="200" t="s">
        <v>405</v>
      </c>
      <c r="I11" s="201" t="s">
        <v>406</v>
      </c>
      <c r="J11" s="202" t="s">
        <v>407</v>
      </c>
      <c r="K11" s="202" t="s">
        <v>408</v>
      </c>
      <c r="L11" s="202" t="s">
        <v>894</v>
      </c>
    </row>
    <row r="12" spans="1:16" x14ac:dyDescent="0.25">
      <c r="A12" s="24"/>
      <c r="B12" s="24"/>
      <c r="C12" s="203" t="s">
        <v>414</v>
      </c>
      <c r="D12" s="203" t="s">
        <v>410</v>
      </c>
      <c r="E12" s="203" t="s">
        <v>411</v>
      </c>
      <c r="F12" s="203" t="s">
        <v>412</v>
      </c>
      <c r="G12" s="204">
        <v>2022</v>
      </c>
      <c r="H12" s="204" t="s">
        <v>413</v>
      </c>
      <c r="I12" s="205">
        <v>20</v>
      </c>
      <c r="J12" s="206">
        <v>9.65</v>
      </c>
      <c r="K12" s="207" t="str">
        <f>IF(AND(C12="Italien",G12=2022),"ok","")</f>
        <v>ok</v>
      </c>
      <c r="L12" s="206">
        <f>I12*J12</f>
        <v>193</v>
      </c>
      <c r="M12" s="273" t="str">
        <f t="shared" ref="M12" ca="1" si="1">_xlfn.FORMULATEXT(L12)</f>
        <v>=I12*J12</v>
      </c>
    </row>
    <row r="13" spans="1:16" x14ac:dyDescent="0.25">
      <c r="A13" s="24"/>
      <c r="B13" s="24"/>
      <c r="C13" s="203" t="s">
        <v>409</v>
      </c>
      <c r="D13" s="203" t="s">
        <v>415</v>
      </c>
      <c r="E13" s="203" t="s">
        <v>416</v>
      </c>
      <c r="F13" s="203" t="s">
        <v>510</v>
      </c>
      <c r="G13" s="204">
        <v>2019</v>
      </c>
      <c r="H13" s="204" t="s">
        <v>413</v>
      </c>
      <c r="I13" s="205">
        <v>7</v>
      </c>
      <c r="J13" s="206">
        <v>9.6999999999999993</v>
      </c>
      <c r="K13" s="207" t="str">
        <f t="shared" ref="K13:K76" si="2">IF(AND(C13="Italien",G13=2022),"ok","")</f>
        <v/>
      </c>
      <c r="L13" s="206">
        <f t="shared" ref="L13:L76" si="3">I13*J13</f>
        <v>67.899999999999991</v>
      </c>
    </row>
    <row r="14" spans="1:16" x14ac:dyDescent="0.25">
      <c r="A14" s="24"/>
      <c r="B14" s="24"/>
      <c r="C14" s="203" t="s">
        <v>414</v>
      </c>
      <c r="D14" s="203" t="s">
        <v>417</v>
      </c>
      <c r="E14" s="203" t="s">
        <v>416</v>
      </c>
      <c r="F14" s="203" t="s">
        <v>418</v>
      </c>
      <c r="G14" s="204">
        <v>2018</v>
      </c>
      <c r="H14" s="204" t="s">
        <v>413</v>
      </c>
      <c r="I14" s="205">
        <v>13</v>
      </c>
      <c r="J14" s="206">
        <v>13.25</v>
      </c>
      <c r="K14" s="207" t="str">
        <f t="shared" si="2"/>
        <v/>
      </c>
      <c r="L14" s="206">
        <f t="shared" si="3"/>
        <v>172.25</v>
      </c>
    </row>
    <row r="15" spans="1:16" x14ac:dyDescent="0.25">
      <c r="A15" s="24"/>
      <c r="B15" s="24"/>
      <c r="C15" s="203" t="s">
        <v>414</v>
      </c>
      <c r="D15" s="203" t="s">
        <v>419</v>
      </c>
      <c r="E15" s="203" t="s">
        <v>416</v>
      </c>
      <c r="F15" s="203" t="s">
        <v>420</v>
      </c>
      <c r="G15" s="204">
        <v>2016</v>
      </c>
      <c r="H15" s="204" t="s">
        <v>421</v>
      </c>
      <c r="I15" s="205">
        <v>37</v>
      </c>
      <c r="J15" s="206">
        <v>13.85</v>
      </c>
      <c r="K15" s="207" t="str">
        <f t="shared" si="2"/>
        <v/>
      </c>
      <c r="L15" s="206">
        <f t="shared" si="3"/>
        <v>512.44999999999993</v>
      </c>
    </row>
    <row r="16" spans="1:16" x14ac:dyDescent="0.25">
      <c r="A16" s="24"/>
      <c r="B16" s="24"/>
      <c r="C16" s="203" t="s">
        <v>409</v>
      </c>
      <c r="D16" s="203" t="s">
        <v>422</v>
      </c>
      <c r="E16" s="203" t="s">
        <v>423</v>
      </c>
      <c r="F16" s="203" t="s">
        <v>424</v>
      </c>
      <c r="G16" s="204">
        <v>2016</v>
      </c>
      <c r="H16" s="204" t="s">
        <v>421</v>
      </c>
      <c r="I16" s="205">
        <v>29</v>
      </c>
      <c r="J16" s="208">
        <v>14</v>
      </c>
      <c r="K16" s="207" t="str">
        <f t="shared" si="2"/>
        <v/>
      </c>
      <c r="L16" s="206">
        <f t="shared" si="3"/>
        <v>406</v>
      </c>
    </row>
    <row r="17" spans="1:12" x14ac:dyDescent="0.25">
      <c r="A17" s="24"/>
      <c r="B17" s="24"/>
      <c r="C17" s="203" t="s">
        <v>414</v>
      </c>
      <c r="D17" s="203" t="s">
        <v>425</v>
      </c>
      <c r="E17" s="203" t="s">
        <v>416</v>
      </c>
      <c r="F17" s="203" t="s">
        <v>426</v>
      </c>
      <c r="G17" s="204">
        <v>2022</v>
      </c>
      <c r="H17" s="204" t="s">
        <v>413</v>
      </c>
      <c r="I17" s="205">
        <v>27</v>
      </c>
      <c r="J17" s="206">
        <v>14.1</v>
      </c>
      <c r="K17" s="207" t="str">
        <f t="shared" si="2"/>
        <v>ok</v>
      </c>
      <c r="L17" s="206">
        <f t="shared" si="3"/>
        <v>380.7</v>
      </c>
    </row>
    <row r="18" spans="1:12" x14ac:dyDescent="0.25">
      <c r="A18" s="95"/>
      <c r="B18" s="24"/>
      <c r="C18" s="203" t="s">
        <v>414</v>
      </c>
      <c r="D18" s="203" t="s">
        <v>425</v>
      </c>
      <c r="E18" s="203" t="s">
        <v>427</v>
      </c>
      <c r="F18" s="203" t="s">
        <v>428</v>
      </c>
      <c r="G18" s="204">
        <v>2023</v>
      </c>
      <c r="H18" s="204" t="s">
        <v>421</v>
      </c>
      <c r="I18" s="205">
        <v>35</v>
      </c>
      <c r="J18" s="206">
        <v>14.1</v>
      </c>
      <c r="K18" s="207" t="str">
        <f t="shared" si="2"/>
        <v/>
      </c>
      <c r="L18" s="206">
        <f t="shared" si="3"/>
        <v>493.5</v>
      </c>
    </row>
    <row r="19" spans="1:12" x14ac:dyDescent="0.25">
      <c r="A19" s="95"/>
      <c r="B19" s="24"/>
      <c r="C19" s="203" t="s">
        <v>414</v>
      </c>
      <c r="D19" s="203" t="s">
        <v>410</v>
      </c>
      <c r="E19" s="203" t="s">
        <v>411</v>
      </c>
      <c r="F19" s="203"/>
      <c r="G19" s="204">
        <v>2016</v>
      </c>
      <c r="H19" s="204" t="s">
        <v>421</v>
      </c>
      <c r="I19" s="205">
        <v>42</v>
      </c>
      <c r="J19" s="206">
        <v>14.1</v>
      </c>
      <c r="K19" s="207" t="str">
        <f t="shared" si="2"/>
        <v/>
      </c>
      <c r="L19" s="206">
        <f t="shared" si="3"/>
        <v>592.19999999999993</v>
      </c>
    </row>
    <row r="20" spans="1:12" x14ac:dyDescent="0.25">
      <c r="A20" s="95"/>
      <c r="B20" s="24"/>
      <c r="C20" s="203" t="s">
        <v>414</v>
      </c>
      <c r="D20" s="203" t="s">
        <v>429</v>
      </c>
      <c r="E20" s="203" t="s">
        <v>430</v>
      </c>
      <c r="F20" s="203" t="s">
        <v>430</v>
      </c>
      <c r="G20" s="204">
        <v>2023</v>
      </c>
      <c r="H20" s="204" t="s">
        <v>431</v>
      </c>
      <c r="I20" s="205">
        <v>41</v>
      </c>
      <c r="J20" s="208">
        <v>14.5</v>
      </c>
      <c r="K20" s="207" t="str">
        <f t="shared" si="2"/>
        <v/>
      </c>
      <c r="L20" s="206">
        <f t="shared" si="3"/>
        <v>594.5</v>
      </c>
    </row>
    <row r="21" spans="1:12" x14ac:dyDescent="0.25">
      <c r="A21" s="95"/>
      <c r="B21" s="24"/>
      <c r="C21" s="203" t="s">
        <v>409</v>
      </c>
      <c r="D21" s="203" t="s">
        <v>432</v>
      </c>
      <c r="E21" s="203" t="s">
        <v>416</v>
      </c>
      <c r="F21" s="203" t="s">
        <v>433</v>
      </c>
      <c r="G21" s="204">
        <v>2018</v>
      </c>
      <c r="H21" s="204" t="s">
        <v>421</v>
      </c>
      <c r="I21" s="205">
        <v>11</v>
      </c>
      <c r="J21" s="206">
        <v>14.85</v>
      </c>
      <c r="K21" s="207" t="str">
        <f t="shared" si="2"/>
        <v/>
      </c>
      <c r="L21" s="206">
        <f t="shared" si="3"/>
        <v>163.35</v>
      </c>
    </row>
    <row r="22" spans="1:12" x14ac:dyDescent="0.25">
      <c r="A22" s="95"/>
      <c r="B22" s="24"/>
      <c r="C22" s="203" t="s">
        <v>414</v>
      </c>
      <c r="D22" s="203" t="s">
        <v>432</v>
      </c>
      <c r="E22" s="203" t="s">
        <v>416</v>
      </c>
      <c r="F22" s="203" t="s">
        <v>434</v>
      </c>
      <c r="G22" s="204">
        <v>2017</v>
      </c>
      <c r="H22" s="204" t="s">
        <v>413</v>
      </c>
      <c r="I22" s="205">
        <v>43</v>
      </c>
      <c r="J22" s="206">
        <v>14.85</v>
      </c>
      <c r="K22" s="207" t="str">
        <f t="shared" si="2"/>
        <v/>
      </c>
      <c r="L22" s="206">
        <f t="shared" si="3"/>
        <v>638.54999999999995</v>
      </c>
    </row>
    <row r="23" spans="1:12" x14ac:dyDescent="0.25">
      <c r="A23" s="95"/>
      <c r="B23" s="24"/>
      <c r="C23" s="203" t="s">
        <v>485</v>
      </c>
      <c r="D23" s="203" t="s">
        <v>432</v>
      </c>
      <c r="E23" s="203" t="s">
        <v>416</v>
      </c>
      <c r="F23" s="203" t="s">
        <v>435</v>
      </c>
      <c r="G23" s="204">
        <v>2024</v>
      </c>
      <c r="H23" s="204" t="s">
        <v>436</v>
      </c>
      <c r="I23" s="205">
        <v>45</v>
      </c>
      <c r="J23" s="206">
        <v>14.85</v>
      </c>
      <c r="K23" s="207" t="str">
        <f t="shared" si="2"/>
        <v/>
      </c>
      <c r="L23" s="206">
        <f t="shared" si="3"/>
        <v>668.25</v>
      </c>
    </row>
    <row r="24" spans="1:12" x14ac:dyDescent="0.25">
      <c r="A24" s="95"/>
      <c r="B24" s="24"/>
      <c r="C24" s="203" t="s">
        <v>414</v>
      </c>
      <c r="D24" s="203" t="s">
        <v>419</v>
      </c>
      <c r="E24" s="203" t="s">
        <v>416</v>
      </c>
      <c r="F24" s="203" t="s">
        <v>437</v>
      </c>
      <c r="G24" s="204">
        <v>2024</v>
      </c>
      <c r="H24" s="204" t="s">
        <v>421</v>
      </c>
      <c r="I24" s="205">
        <v>38</v>
      </c>
      <c r="J24" s="206">
        <v>15.25</v>
      </c>
      <c r="K24" s="207" t="str">
        <f t="shared" si="2"/>
        <v/>
      </c>
      <c r="L24" s="206">
        <f t="shared" si="3"/>
        <v>579.5</v>
      </c>
    </row>
    <row r="25" spans="1:12" x14ac:dyDescent="0.25">
      <c r="A25" s="95"/>
      <c r="B25" s="24"/>
      <c r="C25" s="203" t="s">
        <v>409</v>
      </c>
      <c r="D25" s="203" t="s">
        <v>422</v>
      </c>
      <c r="E25" s="203" t="s">
        <v>438</v>
      </c>
      <c r="F25" s="203" t="s">
        <v>438</v>
      </c>
      <c r="G25" s="204">
        <v>2022</v>
      </c>
      <c r="H25" s="204" t="s">
        <v>421</v>
      </c>
      <c r="I25" s="205">
        <v>23</v>
      </c>
      <c r="J25" s="208">
        <v>16</v>
      </c>
      <c r="K25" s="207" t="str">
        <f t="shared" si="2"/>
        <v/>
      </c>
      <c r="L25" s="206">
        <f t="shared" si="3"/>
        <v>368</v>
      </c>
    </row>
    <row r="26" spans="1:12" x14ac:dyDescent="0.25">
      <c r="A26" s="95"/>
      <c r="B26" s="24"/>
      <c r="C26" s="203" t="s">
        <v>414</v>
      </c>
      <c r="D26" s="203" t="s">
        <v>439</v>
      </c>
      <c r="E26" s="203" t="s">
        <v>416</v>
      </c>
      <c r="F26" s="203"/>
      <c r="G26" s="204">
        <v>2019</v>
      </c>
      <c r="H26" s="204" t="s">
        <v>421</v>
      </c>
      <c r="I26" s="205">
        <v>50</v>
      </c>
      <c r="J26" s="206">
        <v>16.399999999999999</v>
      </c>
      <c r="K26" s="207" t="str">
        <f t="shared" si="2"/>
        <v/>
      </c>
      <c r="L26" s="206">
        <f t="shared" si="3"/>
        <v>819.99999999999989</v>
      </c>
    </row>
    <row r="27" spans="1:12" x14ac:dyDescent="0.25">
      <c r="A27" s="95"/>
      <c r="B27" s="24"/>
      <c r="C27" s="203" t="s">
        <v>409</v>
      </c>
      <c r="D27" s="203" t="s">
        <v>440</v>
      </c>
      <c r="E27" s="203" t="s">
        <v>441</v>
      </c>
      <c r="F27" s="203" t="s">
        <v>442</v>
      </c>
      <c r="G27" s="204">
        <v>2018</v>
      </c>
      <c r="H27" s="204" t="s">
        <v>421</v>
      </c>
      <c r="I27" s="205">
        <v>16</v>
      </c>
      <c r="J27" s="206">
        <v>16.55</v>
      </c>
      <c r="K27" s="207" t="str">
        <f t="shared" si="2"/>
        <v/>
      </c>
      <c r="L27" s="206">
        <f t="shared" si="3"/>
        <v>264.8</v>
      </c>
    </row>
    <row r="28" spans="1:12" x14ac:dyDescent="0.25">
      <c r="A28" s="95"/>
      <c r="B28" s="24"/>
      <c r="C28" s="203" t="s">
        <v>414</v>
      </c>
      <c r="D28" s="203" t="s">
        <v>419</v>
      </c>
      <c r="E28" s="203" t="s">
        <v>416</v>
      </c>
      <c r="F28" s="203" t="s">
        <v>437</v>
      </c>
      <c r="G28" s="204">
        <v>2016</v>
      </c>
      <c r="H28" s="204" t="s">
        <v>421</v>
      </c>
      <c r="I28" s="205">
        <v>40</v>
      </c>
      <c r="J28" s="206">
        <v>18</v>
      </c>
      <c r="K28" s="207" t="str">
        <f t="shared" si="2"/>
        <v/>
      </c>
      <c r="L28" s="206">
        <f t="shared" si="3"/>
        <v>720</v>
      </c>
    </row>
    <row r="29" spans="1:12" x14ac:dyDescent="0.25">
      <c r="A29" s="95"/>
      <c r="B29" s="24"/>
      <c r="C29" s="203" t="s">
        <v>409</v>
      </c>
      <c r="D29" s="203" t="s">
        <v>444</v>
      </c>
      <c r="E29" s="203" t="s">
        <v>411</v>
      </c>
      <c r="F29" s="203" t="s">
        <v>445</v>
      </c>
      <c r="G29" s="204">
        <v>2016</v>
      </c>
      <c r="H29" s="204" t="s">
        <v>413</v>
      </c>
      <c r="I29" s="205">
        <v>36</v>
      </c>
      <c r="J29" s="206">
        <v>18.399999999999999</v>
      </c>
      <c r="K29" s="207" t="str">
        <f t="shared" si="2"/>
        <v/>
      </c>
      <c r="L29" s="206">
        <f t="shared" si="3"/>
        <v>662.4</v>
      </c>
    </row>
    <row r="30" spans="1:12" x14ac:dyDescent="0.25">
      <c r="A30" s="95"/>
      <c r="B30" s="24"/>
      <c r="C30" s="203" t="s">
        <v>409</v>
      </c>
      <c r="D30" s="203" t="s">
        <v>446</v>
      </c>
      <c r="E30" s="203" t="s">
        <v>430</v>
      </c>
      <c r="F30" s="203" t="s">
        <v>447</v>
      </c>
      <c r="G30" s="204">
        <v>2022</v>
      </c>
      <c r="H30" s="204" t="s">
        <v>421</v>
      </c>
      <c r="I30" s="205">
        <v>41</v>
      </c>
      <c r="J30" s="208">
        <v>19</v>
      </c>
      <c r="K30" s="207" t="str">
        <f t="shared" si="2"/>
        <v/>
      </c>
      <c r="L30" s="206">
        <f t="shared" si="3"/>
        <v>779</v>
      </c>
    </row>
    <row r="31" spans="1:12" x14ac:dyDescent="0.25">
      <c r="A31" s="95"/>
      <c r="B31" s="24"/>
      <c r="C31" s="203" t="s">
        <v>414</v>
      </c>
      <c r="D31" s="203" t="s">
        <v>448</v>
      </c>
      <c r="E31" s="203" t="s">
        <v>449</v>
      </c>
      <c r="F31" s="203" t="s">
        <v>450</v>
      </c>
      <c r="G31" s="204">
        <v>2023</v>
      </c>
      <c r="H31" s="204" t="s">
        <v>421</v>
      </c>
      <c r="I31" s="205">
        <v>41</v>
      </c>
      <c r="J31" s="208">
        <v>20</v>
      </c>
      <c r="K31" s="207" t="str">
        <f t="shared" si="2"/>
        <v/>
      </c>
      <c r="L31" s="206">
        <f t="shared" si="3"/>
        <v>820</v>
      </c>
    </row>
    <row r="32" spans="1:12" x14ac:dyDescent="0.25">
      <c r="A32" s="95"/>
      <c r="B32" s="24"/>
      <c r="C32" s="203" t="s">
        <v>409</v>
      </c>
      <c r="D32" s="203" t="s">
        <v>444</v>
      </c>
      <c r="E32" s="203" t="s">
        <v>451</v>
      </c>
      <c r="F32" s="203" t="s">
        <v>445</v>
      </c>
      <c r="G32" s="204">
        <v>2022</v>
      </c>
      <c r="H32" s="204" t="s">
        <v>413</v>
      </c>
      <c r="I32" s="205">
        <v>34</v>
      </c>
      <c r="J32" s="206">
        <v>20.2</v>
      </c>
      <c r="K32" s="207" t="str">
        <f t="shared" si="2"/>
        <v/>
      </c>
      <c r="L32" s="206">
        <f t="shared" si="3"/>
        <v>686.8</v>
      </c>
    </row>
    <row r="33" spans="1:12" x14ac:dyDescent="0.25">
      <c r="A33" s="95"/>
      <c r="B33" s="24"/>
      <c r="C33" s="203" t="s">
        <v>414</v>
      </c>
      <c r="D33" s="203" t="s">
        <v>439</v>
      </c>
      <c r="E33" s="203" t="s">
        <v>416</v>
      </c>
      <c r="F33" s="203" t="s">
        <v>452</v>
      </c>
      <c r="G33" s="204">
        <v>2019</v>
      </c>
      <c r="H33" s="204" t="s">
        <v>413</v>
      </c>
      <c r="I33" s="205">
        <v>11</v>
      </c>
      <c r="J33" s="206">
        <v>22.1</v>
      </c>
      <c r="K33" s="207" t="str">
        <f t="shared" si="2"/>
        <v/>
      </c>
      <c r="L33" s="206">
        <f t="shared" si="3"/>
        <v>243.10000000000002</v>
      </c>
    </row>
    <row r="34" spans="1:12" x14ac:dyDescent="0.25">
      <c r="A34" s="95"/>
      <c r="B34" s="24"/>
      <c r="C34" s="203" t="s">
        <v>409</v>
      </c>
      <c r="D34" s="203" t="s">
        <v>453</v>
      </c>
      <c r="E34" s="203" t="s">
        <v>454</v>
      </c>
      <c r="F34" s="203" t="s">
        <v>455</v>
      </c>
      <c r="G34" s="204">
        <v>2018</v>
      </c>
      <c r="H34" s="204" t="s">
        <v>421</v>
      </c>
      <c r="I34" s="205">
        <v>43</v>
      </c>
      <c r="J34" s="208">
        <v>22.5</v>
      </c>
      <c r="K34" s="207" t="str">
        <f t="shared" si="2"/>
        <v/>
      </c>
      <c r="L34" s="206">
        <f t="shared" si="3"/>
        <v>967.5</v>
      </c>
    </row>
    <row r="35" spans="1:12" x14ac:dyDescent="0.25">
      <c r="A35" s="95"/>
      <c r="B35" s="24"/>
      <c r="C35" s="203" t="s">
        <v>414</v>
      </c>
      <c r="D35" s="203" t="s">
        <v>456</v>
      </c>
      <c r="E35" s="203" t="s">
        <v>457</v>
      </c>
      <c r="F35" s="203" t="s">
        <v>457</v>
      </c>
      <c r="G35" s="204">
        <v>2016</v>
      </c>
      <c r="H35" s="204" t="s">
        <v>421</v>
      </c>
      <c r="I35" s="205">
        <v>7</v>
      </c>
      <c r="J35" s="208">
        <v>23</v>
      </c>
      <c r="K35" s="207" t="str">
        <f t="shared" si="2"/>
        <v/>
      </c>
      <c r="L35" s="206">
        <f t="shared" si="3"/>
        <v>161</v>
      </c>
    </row>
    <row r="36" spans="1:12" x14ac:dyDescent="0.25">
      <c r="A36" s="95"/>
      <c r="B36" s="24"/>
      <c r="C36" s="203" t="s">
        <v>409</v>
      </c>
      <c r="D36" s="203" t="s">
        <v>458</v>
      </c>
      <c r="E36" s="203" t="s">
        <v>459</v>
      </c>
      <c r="F36" s="203" t="s">
        <v>459</v>
      </c>
      <c r="G36" s="204">
        <v>2016</v>
      </c>
      <c r="H36" s="204" t="s">
        <v>421</v>
      </c>
      <c r="I36" s="205">
        <v>12</v>
      </c>
      <c r="J36" s="208">
        <v>24</v>
      </c>
      <c r="K36" s="207" t="str">
        <f t="shared" si="2"/>
        <v/>
      </c>
      <c r="L36" s="206">
        <f t="shared" si="3"/>
        <v>288</v>
      </c>
    </row>
    <row r="37" spans="1:12" x14ac:dyDescent="0.25">
      <c r="A37" s="95"/>
      <c r="B37" s="24"/>
      <c r="C37" s="203" t="s">
        <v>414</v>
      </c>
      <c r="D37" s="203" t="s">
        <v>448</v>
      </c>
      <c r="E37" s="203" t="s">
        <v>449</v>
      </c>
      <c r="F37" s="203"/>
      <c r="G37" s="204">
        <v>2022</v>
      </c>
      <c r="H37" s="204" t="s">
        <v>421</v>
      </c>
      <c r="I37" s="205">
        <v>28</v>
      </c>
      <c r="J37" s="208">
        <v>24</v>
      </c>
      <c r="K37" s="207" t="str">
        <f t="shared" si="2"/>
        <v>ok</v>
      </c>
      <c r="L37" s="206">
        <f t="shared" si="3"/>
        <v>672</v>
      </c>
    </row>
    <row r="38" spans="1:12" x14ac:dyDescent="0.25">
      <c r="A38" s="95"/>
      <c r="B38" s="24"/>
      <c r="C38" s="203" t="s">
        <v>414</v>
      </c>
      <c r="D38" s="203" t="s">
        <v>460</v>
      </c>
      <c r="E38" s="203" t="s">
        <v>461</v>
      </c>
      <c r="F38" s="203" t="s">
        <v>462</v>
      </c>
      <c r="G38" s="204">
        <v>2023</v>
      </c>
      <c r="H38" s="204" t="s">
        <v>421</v>
      </c>
      <c r="I38" s="205">
        <v>35</v>
      </c>
      <c r="J38" s="208">
        <v>24</v>
      </c>
      <c r="K38" s="207" t="str">
        <f t="shared" si="2"/>
        <v/>
      </c>
      <c r="L38" s="206">
        <f t="shared" si="3"/>
        <v>840</v>
      </c>
    </row>
    <row r="39" spans="1:12" x14ac:dyDescent="0.25">
      <c r="A39" s="95"/>
      <c r="B39" s="24"/>
      <c r="C39" s="203" t="s">
        <v>414</v>
      </c>
      <c r="D39" s="203" t="s">
        <v>439</v>
      </c>
      <c r="E39" s="203" t="s">
        <v>416</v>
      </c>
      <c r="F39" s="203" t="s">
        <v>463</v>
      </c>
      <c r="G39" s="204">
        <v>2016</v>
      </c>
      <c r="H39" s="204" t="s">
        <v>413</v>
      </c>
      <c r="I39" s="205">
        <v>49</v>
      </c>
      <c r="J39" s="206">
        <v>25.75</v>
      </c>
      <c r="K39" s="207" t="str">
        <f t="shared" si="2"/>
        <v/>
      </c>
      <c r="L39" s="206">
        <f t="shared" si="3"/>
        <v>1261.75</v>
      </c>
    </row>
    <row r="40" spans="1:12" x14ac:dyDescent="0.25">
      <c r="A40" s="95"/>
      <c r="B40" s="24"/>
      <c r="C40" s="203" t="s">
        <v>414</v>
      </c>
      <c r="D40" s="203" t="s">
        <v>464</v>
      </c>
      <c r="E40" s="203" t="s">
        <v>465</v>
      </c>
      <c r="F40" s="203" t="s">
        <v>466</v>
      </c>
      <c r="G40" s="204">
        <v>2023</v>
      </c>
      <c r="H40" s="204" t="s">
        <v>421</v>
      </c>
      <c r="I40" s="205">
        <v>18</v>
      </c>
      <c r="J40" s="208">
        <v>26</v>
      </c>
      <c r="K40" s="207" t="str">
        <f t="shared" si="2"/>
        <v/>
      </c>
      <c r="L40" s="206">
        <f t="shared" si="3"/>
        <v>468</v>
      </c>
    </row>
    <row r="41" spans="1:12" x14ac:dyDescent="0.25">
      <c r="A41" s="95"/>
      <c r="B41" s="24"/>
      <c r="C41" s="203" t="s">
        <v>414</v>
      </c>
      <c r="D41" s="203" t="s">
        <v>419</v>
      </c>
      <c r="E41" s="203" t="s">
        <v>416</v>
      </c>
      <c r="F41" s="203" t="s">
        <v>420</v>
      </c>
      <c r="G41" s="204">
        <v>2018</v>
      </c>
      <c r="H41" s="204" t="s">
        <v>413</v>
      </c>
      <c r="I41" s="205">
        <v>19</v>
      </c>
      <c r="J41" s="206">
        <v>27.75</v>
      </c>
      <c r="K41" s="207" t="str">
        <f t="shared" si="2"/>
        <v/>
      </c>
      <c r="L41" s="206">
        <f t="shared" si="3"/>
        <v>527.25</v>
      </c>
    </row>
    <row r="42" spans="1:12" x14ac:dyDescent="0.25">
      <c r="A42" s="95"/>
      <c r="B42" s="24"/>
      <c r="C42" s="203" t="s">
        <v>409</v>
      </c>
      <c r="D42" s="203" t="s">
        <v>467</v>
      </c>
      <c r="E42" s="203" t="s">
        <v>416</v>
      </c>
      <c r="F42" s="203" t="s">
        <v>468</v>
      </c>
      <c r="G42" s="204">
        <v>2017</v>
      </c>
      <c r="H42" s="204" t="s">
        <v>421</v>
      </c>
      <c r="I42" s="205">
        <v>18</v>
      </c>
      <c r="J42" s="206">
        <v>29.7</v>
      </c>
      <c r="K42" s="207" t="str">
        <f t="shared" si="2"/>
        <v/>
      </c>
      <c r="L42" s="206">
        <f t="shared" si="3"/>
        <v>534.6</v>
      </c>
    </row>
    <row r="43" spans="1:12" x14ac:dyDescent="0.25">
      <c r="A43" s="95"/>
      <c r="B43" s="24"/>
      <c r="C43" s="203" t="s">
        <v>409</v>
      </c>
      <c r="D43" s="203" t="s">
        <v>467</v>
      </c>
      <c r="E43" s="203" t="s">
        <v>469</v>
      </c>
      <c r="F43" s="203" t="s">
        <v>470</v>
      </c>
      <c r="G43" s="204">
        <v>2024</v>
      </c>
      <c r="H43" s="204" t="s">
        <v>436</v>
      </c>
      <c r="I43" s="205">
        <v>19</v>
      </c>
      <c r="J43" s="206">
        <v>29.7</v>
      </c>
      <c r="K43" s="207" t="str">
        <f t="shared" si="2"/>
        <v/>
      </c>
      <c r="L43" s="206">
        <f t="shared" si="3"/>
        <v>564.29999999999995</v>
      </c>
    </row>
    <row r="44" spans="1:12" x14ac:dyDescent="0.25">
      <c r="A44" s="95"/>
      <c r="B44" s="24"/>
      <c r="C44" s="203" t="s">
        <v>409</v>
      </c>
      <c r="D44" s="203" t="s">
        <v>467</v>
      </c>
      <c r="E44" s="203" t="s">
        <v>416</v>
      </c>
      <c r="F44" s="203" t="s">
        <v>463</v>
      </c>
      <c r="G44" s="204">
        <v>2024</v>
      </c>
      <c r="H44" s="204" t="s">
        <v>421</v>
      </c>
      <c r="I44" s="205">
        <v>36</v>
      </c>
      <c r="J44" s="206">
        <v>29.7</v>
      </c>
      <c r="K44" s="207" t="str">
        <f t="shared" si="2"/>
        <v/>
      </c>
      <c r="L44" s="206">
        <f t="shared" si="3"/>
        <v>1069.2</v>
      </c>
    </row>
    <row r="45" spans="1:12" x14ac:dyDescent="0.25">
      <c r="A45" s="24"/>
      <c r="B45" s="24"/>
      <c r="C45" s="203" t="s">
        <v>414</v>
      </c>
      <c r="D45" s="203" t="s">
        <v>429</v>
      </c>
      <c r="E45" s="203" t="s">
        <v>430</v>
      </c>
      <c r="F45" s="203"/>
      <c r="G45" s="204">
        <v>2022</v>
      </c>
      <c r="H45" s="204" t="s">
        <v>421</v>
      </c>
      <c r="I45" s="205">
        <v>19</v>
      </c>
      <c r="J45" s="208">
        <v>32</v>
      </c>
      <c r="K45" s="207" t="str">
        <f t="shared" si="2"/>
        <v>ok</v>
      </c>
      <c r="L45" s="206">
        <f t="shared" si="3"/>
        <v>608</v>
      </c>
    </row>
    <row r="46" spans="1:12" x14ac:dyDescent="0.25">
      <c r="A46" s="24"/>
      <c r="B46" s="24"/>
      <c r="C46" s="203" t="s">
        <v>414</v>
      </c>
      <c r="D46" s="203" t="s">
        <v>460</v>
      </c>
      <c r="E46" s="203" t="s">
        <v>471</v>
      </c>
      <c r="F46" s="203" t="s">
        <v>472</v>
      </c>
      <c r="G46" s="204">
        <v>2023</v>
      </c>
      <c r="H46" s="204" t="s">
        <v>421</v>
      </c>
      <c r="I46" s="205">
        <v>22</v>
      </c>
      <c r="J46" s="208">
        <v>32</v>
      </c>
      <c r="K46" s="207" t="str">
        <f t="shared" si="2"/>
        <v/>
      </c>
      <c r="L46" s="206">
        <f t="shared" si="3"/>
        <v>704</v>
      </c>
    </row>
    <row r="47" spans="1:12" x14ac:dyDescent="0.25">
      <c r="A47" s="24"/>
      <c r="B47" s="24"/>
      <c r="C47" s="203" t="s">
        <v>414</v>
      </c>
      <c r="D47" s="203" t="s">
        <v>467</v>
      </c>
      <c r="E47" s="203" t="s">
        <v>473</v>
      </c>
      <c r="F47" s="203" t="s">
        <v>474</v>
      </c>
      <c r="G47" s="204">
        <v>2018</v>
      </c>
      <c r="H47" s="204" t="s">
        <v>421</v>
      </c>
      <c r="I47" s="205">
        <v>17</v>
      </c>
      <c r="J47" s="208">
        <v>32.5</v>
      </c>
      <c r="K47" s="207" t="str">
        <f t="shared" si="2"/>
        <v/>
      </c>
      <c r="L47" s="206">
        <f t="shared" si="3"/>
        <v>552.5</v>
      </c>
    </row>
    <row r="48" spans="1:12" x14ac:dyDescent="0.25">
      <c r="A48" s="24"/>
      <c r="B48" s="24"/>
      <c r="C48" s="203" t="s">
        <v>414</v>
      </c>
      <c r="D48" s="203" t="s">
        <v>419</v>
      </c>
      <c r="E48" s="203" t="s">
        <v>416</v>
      </c>
      <c r="F48" s="203" t="s">
        <v>475</v>
      </c>
      <c r="G48" s="204">
        <v>2017</v>
      </c>
      <c r="H48" s="204" t="s">
        <v>421</v>
      </c>
      <c r="I48" s="205">
        <v>46</v>
      </c>
      <c r="J48" s="206">
        <v>34.65</v>
      </c>
      <c r="K48" s="207" t="str">
        <f t="shared" si="2"/>
        <v/>
      </c>
      <c r="L48" s="206">
        <f t="shared" si="3"/>
        <v>1593.8999999999999</v>
      </c>
    </row>
    <row r="49" spans="1:12" x14ac:dyDescent="0.25">
      <c r="A49" s="24"/>
      <c r="B49" s="24"/>
      <c r="C49" s="203" t="s">
        <v>409</v>
      </c>
      <c r="D49" s="203" t="s">
        <v>476</v>
      </c>
      <c r="E49" s="203" t="s">
        <v>423</v>
      </c>
      <c r="F49" s="203" t="s">
        <v>424</v>
      </c>
      <c r="G49" s="204">
        <v>2024</v>
      </c>
      <c r="H49" s="204" t="s">
        <v>421</v>
      </c>
      <c r="I49" s="205">
        <v>33</v>
      </c>
      <c r="J49" s="208">
        <v>36</v>
      </c>
      <c r="K49" s="207" t="str">
        <f t="shared" si="2"/>
        <v/>
      </c>
      <c r="L49" s="206">
        <f t="shared" si="3"/>
        <v>1188</v>
      </c>
    </row>
    <row r="50" spans="1:12" x14ac:dyDescent="0.25">
      <c r="A50" s="24"/>
      <c r="B50" s="24"/>
      <c r="C50" s="203" t="s">
        <v>414</v>
      </c>
      <c r="D50" s="203" t="s">
        <v>467</v>
      </c>
      <c r="E50" s="203" t="s">
        <v>477</v>
      </c>
      <c r="F50" s="203" t="s">
        <v>478</v>
      </c>
      <c r="G50" s="204">
        <v>2024</v>
      </c>
      <c r="H50" s="204" t="s">
        <v>436</v>
      </c>
      <c r="I50" s="205">
        <v>45</v>
      </c>
      <c r="J50" s="208">
        <v>36</v>
      </c>
      <c r="K50" s="207" t="str">
        <f t="shared" si="2"/>
        <v/>
      </c>
      <c r="L50" s="206">
        <f t="shared" si="3"/>
        <v>1620</v>
      </c>
    </row>
    <row r="51" spans="1:12" x14ac:dyDescent="0.25">
      <c r="A51" s="24"/>
      <c r="B51" s="24"/>
      <c r="C51" s="203" t="s">
        <v>443</v>
      </c>
      <c r="D51" s="203" t="s">
        <v>479</v>
      </c>
      <c r="E51" s="203" t="s">
        <v>438</v>
      </c>
      <c r="F51" s="203" t="s">
        <v>430</v>
      </c>
      <c r="G51" s="204">
        <v>2022</v>
      </c>
      <c r="H51" s="204" t="s">
        <v>421</v>
      </c>
      <c r="I51" s="205">
        <v>11</v>
      </c>
      <c r="J51" s="208">
        <v>37</v>
      </c>
      <c r="K51" s="207" t="str">
        <f t="shared" si="2"/>
        <v/>
      </c>
      <c r="L51" s="206">
        <f t="shared" si="3"/>
        <v>407</v>
      </c>
    </row>
    <row r="52" spans="1:12" x14ac:dyDescent="0.25">
      <c r="A52" s="24"/>
      <c r="B52" s="24"/>
      <c r="C52" s="203" t="s">
        <v>443</v>
      </c>
      <c r="D52" s="203" t="s">
        <v>417</v>
      </c>
      <c r="E52" s="203" t="s">
        <v>480</v>
      </c>
      <c r="F52" s="203" t="s">
        <v>481</v>
      </c>
      <c r="G52" s="204">
        <v>2019</v>
      </c>
      <c r="H52" s="204" t="s">
        <v>431</v>
      </c>
      <c r="I52" s="205">
        <v>15</v>
      </c>
      <c r="J52" s="206">
        <v>37.049999999999997</v>
      </c>
      <c r="K52" s="207" t="str">
        <f t="shared" si="2"/>
        <v/>
      </c>
      <c r="L52" s="206">
        <f t="shared" si="3"/>
        <v>555.75</v>
      </c>
    </row>
    <row r="53" spans="1:12" x14ac:dyDescent="0.25">
      <c r="A53" s="24"/>
      <c r="B53" s="24"/>
      <c r="C53" s="203" t="s">
        <v>414</v>
      </c>
      <c r="D53" s="203" t="s">
        <v>456</v>
      </c>
      <c r="E53" s="203" t="s">
        <v>482</v>
      </c>
      <c r="F53" s="209" t="s">
        <v>482</v>
      </c>
      <c r="G53" s="204">
        <v>2018</v>
      </c>
      <c r="H53" s="204" t="s">
        <v>421</v>
      </c>
      <c r="I53" s="205">
        <v>14</v>
      </c>
      <c r="J53" s="208">
        <v>37.5</v>
      </c>
      <c r="K53" s="207" t="str">
        <f t="shared" si="2"/>
        <v/>
      </c>
      <c r="L53" s="206">
        <f t="shared" si="3"/>
        <v>525</v>
      </c>
    </row>
    <row r="54" spans="1:12" x14ac:dyDescent="0.25">
      <c r="A54" s="24"/>
      <c r="B54" s="24"/>
      <c r="C54" s="203" t="s">
        <v>443</v>
      </c>
      <c r="D54" s="203" t="s">
        <v>483</v>
      </c>
      <c r="E54" s="203" t="s">
        <v>416</v>
      </c>
      <c r="F54" s="209" t="s">
        <v>484</v>
      </c>
      <c r="G54" s="204">
        <v>2016</v>
      </c>
      <c r="H54" s="204" t="s">
        <v>413</v>
      </c>
      <c r="I54" s="205">
        <v>41</v>
      </c>
      <c r="J54" s="206">
        <v>38.5</v>
      </c>
      <c r="K54" s="207" t="str">
        <f t="shared" si="2"/>
        <v/>
      </c>
      <c r="L54" s="206">
        <f t="shared" si="3"/>
        <v>1578.5</v>
      </c>
    </row>
    <row r="55" spans="1:12" x14ac:dyDescent="0.25">
      <c r="A55" s="24"/>
      <c r="B55" s="24"/>
      <c r="C55" s="203" t="s">
        <v>414</v>
      </c>
      <c r="D55" s="203" t="s">
        <v>460</v>
      </c>
      <c r="E55" s="203" t="s">
        <v>471</v>
      </c>
      <c r="F55" s="209" t="s">
        <v>472</v>
      </c>
      <c r="G55" s="204">
        <v>2016</v>
      </c>
      <c r="H55" s="204" t="s">
        <v>421</v>
      </c>
      <c r="I55" s="205">
        <v>16</v>
      </c>
      <c r="J55" s="208">
        <v>39</v>
      </c>
      <c r="K55" s="207" t="str">
        <f t="shared" si="2"/>
        <v/>
      </c>
      <c r="L55" s="206">
        <f t="shared" si="3"/>
        <v>624</v>
      </c>
    </row>
    <row r="56" spans="1:12" x14ac:dyDescent="0.25">
      <c r="A56" s="24"/>
      <c r="B56" s="24"/>
      <c r="C56" s="203" t="s">
        <v>485</v>
      </c>
      <c r="D56" s="203" t="s">
        <v>486</v>
      </c>
      <c r="E56" s="203" t="s">
        <v>487</v>
      </c>
      <c r="F56" s="203" t="s">
        <v>488</v>
      </c>
      <c r="G56" s="204">
        <v>2022</v>
      </c>
      <c r="H56" s="204" t="s">
        <v>421</v>
      </c>
      <c r="I56" s="205">
        <v>37</v>
      </c>
      <c r="J56" s="208">
        <v>39</v>
      </c>
      <c r="K56" s="207" t="str">
        <f t="shared" si="2"/>
        <v/>
      </c>
      <c r="L56" s="206">
        <f t="shared" si="3"/>
        <v>1443</v>
      </c>
    </row>
    <row r="57" spans="1:12" x14ac:dyDescent="0.25">
      <c r="A57" s="24"/>
      <c r="B57" s="24"/>
      <c r="C57" s="203" t="s">
        <v>443</v>
      </c>
      <c r="D57" s="203" t="s">
        <v>417</v>
      </c>
      <c r="E57" s="203" t="s">
        <v>416</v>
      </c>
      <c r="F57" s="203" t="s">
        <v>484</v>
      </c>
      <c r="G57" s="204">
        <v>2023</v>
      </c>
      <c r="H57" s="204" t="s">
        <v>489</v>
      </c>
      <c r="I57" s="205">
        <v>43</v>
      </c>
      <c r="J57" s="206">
        <v>42</v>
      </c>
      <c r="K57" s="207" t="str">
        <f t="shared" si="2"/>
        <v/>
      </c>
      <c r="L57" s="206">
        <f t="shared" si="3"/>
        <v>1806</v>
      </c>
    </row>
    <row r="58" spans="1:12" x14ac:dyDescent="0.25">
      <c r="A58" s="24"/>
      <c r="B58" s="24"/>
      <c r="C58" s="203" t="s">
        <v>414</v>
      </c>
      <c r="D58" s="203" t="s">
        <v>490</v>
      </c>
      <c r="E58" s="203" t="s">
        <v>454</v>
      </c>
      <c r="F58" s="203" t="s">
        <v>455</v>
      </c>
      <c r="G58" s="204">
        <v>2022</v>
      </c>
      <c r="H58" s="204" t="s">
        <v>421</v>
      </c>
      <c r="I58" s="205">
        <v>1</v>
      </c>
      <c r="J58" s="208">
        <v>44</v>
      </c>
      <c r="K58" s="207" t="str">
        <f t="shared" si="2"/>
        <v>ok</v>
      </c>
      <c r="L58" s="206">
        <f t="shared" si="3"/>
        <v>44</v>
      </c>
    </row>
    <row r="59" spans="1:12" x14ac:dyDescent="0.25">
      <c r="A59" s="24"/>
      <c r="B59" s="24"/>
      <c r="C59" s="203" t="s">
        <v>409</v>
      </c>
      <c r="D59" s="203" t="s">
        <v>467</v>
      </c>
      <c r="E59" s="203" t="s">
        <v>416</v>
      </c>
      <c r="F59" s="203" t="s">
        <v>491</v>
      </c>
      <c r="G59" s="204">
        <v>2019</v>
      </c>
      <c r="H59" s="204" t="s">
        <v>413</v>
      </c>
      <c r="I59" s="205">
        <v>14</v>
      </c>
      <c r="J59" s="206">
        <v>44.55</v>
      </c>
      <c r="K59" s="207" t="str">
        <f t="shared" si="2"/>
        <v/>
      </c>
      <c r="L59" s="206">
        <f t="shared" si="3"/>
        <v>623.69999999999993</v>
      </c>
    </row>
    <row r="60" spans="1:12" x14ac:dyDescent="0.25">
      <c r="A60" s="24"/>
      <c r="B60" s="24"/>
      <c r="C60" s="203" t="s">
        <v>443</v>
      </c>
      <c r="D60" s="203" t="s">
        <v>492</v>
      </c>
      <c r="E60" s="203" t="s">
        <v>438</v>
      </c>
      <c r="F60" s="203" t="s">
        <v>438</v>
      </c>
      <c r="G60" s="204">
        <v>2018</v>
      </c>
      <c r="H60" s="204" t="s">
        <v>421</v>
      </c>
      <c r="I60" s="205">
        <v>17</v>
      </c>
      <c r="J60" s="208">
        <v>45</v>
      </c>
      <c r="K60" s="207" t="str">
        <f t="shared" si="2"/>
        <v/>
      </c>
      <c r="L60" s="206">
        <f t="shared" si="3"/>
        <v>765</v>
      </c>
    </row>
    <row r="61" spans="1:12" x14ac:dyDescent="0.25">
      <c r="A61" s="24"/>
      <c r="B61" s="24"/>
      <c r="C61" s="203" t="s">
        <v>414</v>
      </c>
      <c r="D61" s="203" t="s">
        <v>493</v>
      </c>
      <c r="E61" s="203" t="s">
        <v>430</v>
      </c>
      <c r="F61" s="203" t="s">
        <v>430</v>
      </c>
      <c r="G61" s="204">
        <v>2016</v>
      </c>
      <c r="H61" s="204" t="s">
        <v>421</v>
      </c>
      <c r="I61" s="205">
        <v>40</v>
      </c>
      <c r="J61" s="208">
        <v>45</v>
      </c>
      <c r="K61" s="207" t="str">
        <f t="shared" si="2"/>
        <v/>
      </c>
      <c r="L61" s="206">
        <f t="shared" si="3"/>
        <v>1800</v>
      </c>
    </row>
    <row r="62" spans="1:12" x14ac:dyDescent="0.25">
      <c r="A62" s="24"/>
      <c r="B62" s="24"/>
      <c r="C62" s="203" t="s">
        <v>414</v>
      </c>
      <c r="D62" s="203" t="s">
        <v>419</v>
      </c>
      <c r="E62" s="203" t="s">
        <v>416</v>
      </c>
      <c r="F62" s="203" t="s">
        <v>437</v>
      </c>
      <c r="G62" s="204">
        <v>2016</v>
      </c>
      <c r="H62" s="204" t="s">
        <v>413</v>
      </c>
      <c r="I62" s="205">
        <v>10</v>
      </c>
      <c r="J62" s="206">
        <v>48.55</v>
      </c>
      <c r="K62" s="207" t="str">
        <f t="shared" si="2"/>
        <v/>
      </c>
      <c r="L62" s="206">
        <f t="shared" si="3"/>
        <v>485.5</v>
      </c>
    </row>
    <row r="63" spans="1:12" x14ac:dyDescent="0.25">
      <c r="A63" s="24"/>
      <c r="B63" s="24"/>
      <c r="C63" s="203" t="s">
        <v>414</v>
      </c>
      <c r="D63" s="203" t="s">
        <v>494</v>
      </c>
      <c r="E63" s="203" t="s">
        <v>465</v>
      </c>
      <c r="F63" s="203" t="s">
        <v>466</v>
      </c>
      <c r="G63" s="204">
        <v>2022</v>
      </c>
      <c r="H63" s="204" t="s">
        <v>421</v>
      </c>
      <c r="I63" s="205">
        <v>22</v>
      </c>
      <c r="J63" s="208">
        <v>49</v>
      </c>
      <c r="K63" s="207" t="str">
        <f t="shared" si="2"/>
        <v>ok</v>
      </c>
      <c r="L63" s="206">
        <f t="shared" si="3"/>
        <v>1078</v>
      </c>
    </row>
    <row r="64" spans="1:12" x14ac:dyDescent="0.25">
      <c r="A64" s="24"/>
      <c r="B64" s="24"/>
      <c r="C64" s="203" t="s">
        <v>443</v>
      </c>
      <c r="D64" s="203" t="s">
        <v>483</v>
      </c>
      <c r="E64" s="203" t="s">
        <v>416</v>
      </c>
      <c r="F64" s="203" t="s">
        <v>495</v>
      </c>
      <c r="G64" s="204">
        <v>2023</v>
      </c>
      <c r="H64" s="204" t="s">
        <v>421</v>
      </c>
      <c r="I64" s="205">
        <v>8</v>
      </c>
      <c r="J64" s="206">
        <v>50</v>
      </c>
      <c r="K64" s="207" t="str">
        <f t="shared" si="2"/>
        <v/>
      </c>
      <c r="L64" s="206">
        <f t="shared" si="3"/>
        <v>400</v>
      </c>
    </row>
    <row r="65" spans="1:12" x14ac:dyDescent="0.25">
      <c r="A65" s="24"/>
      <c r="B65" s="24"/>
      <c r="C65" s="203" t="s">
        <v>443</v>
      </c>
      <c r="D65" s="203" t="s">
        <v>483</v>
      </c>
      <c r="E65" s="203" t="s">
        <v>416</v>
      </c>
      <c r="F65" s="203" t="s">
        <v>496</v>
      </c>
      <c r="G65" s="204">
        <v>2016</v>
      </c>
      <c r="H65" s="204" t="s">
        <v>413</v>
      </c>
      <c r="I65" s="205">
        <v>9</v>
      </c>
      <c r="J65" s="206">
        <v>50</v>
      </c>
      <c r="K65" s="207" t="str">
        <f t="shared" si="2"/>
        <v/>
      </c>
      <c r="L65" s="206">
        <f t="shared" si="3"/>
        <v>450</v>
      </c>
    </row>
    <row r="66" spans="1:12" x14ac:dyDescent="0.25">
      <c r="A66" s="24"/>
      <c r="B66" s="24"/>
      <c r="C66" s="203" t="s">
        <v>443</v>
      </c>
      <c r="D66" s="203" t="s">
        <v>483</v>
      </c>
      <c r="E66" s="203" t="s">
        <v>416</v>
      </c>
      <c r="F66" s="203" t="s">
        <v>496</v>
      </c>
      <c r="G66" s="204">
        <v>2023</v>
      </c>
      <c r="H66" s="204" t="s">
        <v>413</v>
      </c>
      <c r="I66" s="205">
        <v>50</v>
      </c>
      <c r="J66" s="206">
        <v>50</v>
      </c>
      <c r="K66" s="207" t="str">
        <f t="shared" si="2"/>
        <v/>
      </c>
      <c r="L66" s="206">
        <f t="shared" si="3"/>
        <v>2500</v>
      </c>
    </row>
    <row r="67" spans="1:12" x14ac:dyDescent="0.25">
      <c r="A67" s="24"/>
      <c r="B67" s="24"/>
      <c r="C67" s="203" t="s">
        <v>414</v>
      </c>
      <c r="D67" s="203" t="s">
        <v>448</v>
      </c>
      <c r="E67" s="203" t="s">
        <v>477</v>
      </c>
      <c r="F67" s="203" t="s">
        <v>478</v>
      </c>
      <c r="G67" s="204">
        <v>2018</v>
      </c>
      <c r="H67" s="204" t="s">
        <v>421</v>
      </c>
      <c r="I67" s="205">
        <v>12</v>
      </c>
      <c r="J67" s="208">
        <v>52</v>
      </c>
      <c r="K67" s="207" t="str">
        <f t="shared" si="2"/>
        <v/>
      </c>
      <c r="L67" s="206">
        <f t="shared" si="3"/>
        <v>624</v>
      </c>
    </row>
    <row r="68" spans="1:12" x14ac:dyDescent="0.25">
      <c r="A68" s="24"/>
      <c r="B68" s="24"/>
      <c r="C68" s="203" t="s">
        <v>409</v>
      </c>
      <c r="D68" s="203" t="s">
        <v>497</v>
      </c>
      <c r="E68" s="203" t="s">
        <v>423</v>
      </c>
      <c r="F68" s="203" t="s">
        <v>424</v>
      </c>
      <c r="G68" s="204">
        <v>2017</v>
      </c>
      <c r="H68" s="204" t="s">
        <v>421</v>
      </c>
      <c r="I68" s="205">
        <v>28</v>
      </c>
      <c r="J68" s="208">
        <v>52</v>
      </c>
      <c r="K68" s="207" t="str">
        <f t="shared" si="2"/>
        <v/>
      </c>
      <c r="L68" s="206">
        <f t="shared" si="3"/>
        <v>1456</v>
      </c>
    </row>
    <row r="69" spans="1:12" x14ac:dyDescent="0.25">
      <c r="A69" s="24"/>
      <c r="B69" s="24"/>
      <c r="C69" s="203" t="s">
        <v>414</v>
      </c>
      <c r="D69" s="203" t="s">
        <v>467</v>
      </c>
      <c r="E69" s="203" t="s">
        <v>477</v>
      </c>
      <c r="F69" s="203" t="s">
        <v>478</v>
      </c>
      <c r="G69" s="204">
        <v>2024</v>
      </c>
      <c r="H69" s="204" t="s">
        <v>413</v>
      </c>
      <c r="I69" s="205">
        <v>22</v>
      </c>
      <c r="J69" s="208">
        <v>53</v>
      </c>
      <c r="K69" s="207" t="str">
        <f t="shared" si="2"/>
        <v/>
      </c>
      <c r="L69" s="206">
        <f t="shared" si="3"/>
        <v>1166</v>
      </c>
    </row>
    <row r="70" spans="1:12" x14ac:dyDescent="0.25">
      <c r="A70" s="24"/>
      <c r="B70" s="24"/>
      <c r="C70" s="203" t="s">
        <v>443</v>
      </c>
      <c r="D70" s="203" t="s">
        <v>417</v>
      </c>
      <c r="E70" s="203" t="s">
        <v>498</v>
      </c>
      <c r="F70" s="203" t="s">
        <v>442</v>
      </c>
      <c r="G70" s="204">
        <v>2024</v>
      </c>
      <c r="H70" s="204" t="s">
        <v>421</v>
      </c>
      <c r="I70" s="205">
        <v>43</v>
      </c>
      <c r="J70" s="206">
        <v>53.5</v>
      </c>
      <c r="K70" s="207" t="str">
        <f t="shared" si="2"/>
        <v/>
      </c>
      <c r="L70" s="206">
        <f t="shared" si="3"/>
        <v>2300.5</v>
      </c>
    </row>
    <row r="71" spans="1:12" x14ac:dyDescent="0.25">
      <c r="A71" s="24"/>
      <c r="B71" s="24"/>
      <c r="C71" s="203" t="s">
        <v>409</v>
      </c>
      <c r="D71" s="203" t="s">
        <v>499</v>
      </c>
      <c r="E71" s="203" t="s">
        <v>416</v>
      </c>
      <c r="F71" s="203" t="s">
        <v>500</v>
      </c>
      <c r="G71" s="204">
        <v>2022</v>
      </c>
      <c r="H71" s="204" t="s">
        <v>421</v>
      </c>
      <c r="I71" s="205">
        <v>24</v>
      </c>
      <c r="J71" s="206">
        <v>54.6</v>
      </c>
      <c r="K71" s="207" t="str">
        <f t="shared" si="2"/>
        <v/>
      </c>
      <c r="L71" s="206">
        <f t="shared" si="3"/>
        <v>1310.4000000000001</v>
      </c>
    </row>
    <row r="72" spans="1:12" x14ac:dyDescent="0.25">
      <c r="A72" s="24"/>
      <c r="B72" s="24"/>
      <c r="C72" s="203" t="s">
        <v>485</v>
      </c>
      <c r="D72" s="203" t="s">
        <v>486</v>
      </c>
      <c r="E72" s="203" t="s">
        <v>423</v>
      </c>
      <c r="F72" s="203" t="s">
        <v>424</v>
      </c>
      <c r="G72" s="204">
        <v>2023</v>
      </c>
      <c r="H72" s="204" t="s">
        <v>421</v>
      </c>
      <c r="I72" s="205">
        <v>2</v>
      </c>
      <c r="J72" s="208">
        <v>58</v>
      </c>
      <c r="K72" s="207" t="str">
        <f t="shared" si="2"/>
        <v/>
      </c>
      <c r="L72" s="206">
        <f t="shared" si="3"/>
        <v>116</v>
      </c>
    </row>
    <row r="73" spans="1:12" x14ac:dyDescent="0.25">
      <c r="A73" s="24"/>
      <c r="B73" s="24"/>
      <c r="C73" s="203" t="s">
        <v>409</v>
      </c>
      <c r="D73" s="203" t="s">
        <v>446</v>
      </c>
      <c r="E73" s="203" t="s">
        <v>473</v>
      </c>
      <c r="F73" s="203" t="s">
        <v>474</v>
      </c>
      <c r="G73" s="204">
        <v>2018</v>
      </c>
      <c r="H73" s="204" t="s">
        <v>421</v>
      </c>
      <c r="I73" s="205">
        <v>31</v>
      </c>
      <c r="J73" s="208">
        <v>58</v>
      </c>
      <c r="K73" s="207" t="str">
        <f t="shared" si="2"/>
        <v/>
      </c>
      <c r="L73" s="206">
        <f t="shared" si="3"/>
        <v>1798</v>
      </c>
    </row>
    <row r="74" spans="1:12" x14ac:dyDescent="0.25">
      <c r="A74" s="24"/>
      <c r="B74" s="24"/>
      <c r="C74" s="203" t="s">
        <v>443</v>
      </c>
      <c r="D74" s="203" t="s">
        <v>417</v>
      </c>
      <c r="E74" s="203" t="s">
        <v>416</v>
      </c>
      <c r="F74" s="203" t="s">
        <v>481</v>
      </c>
      <c r="G74" s="204">
        <v>2017</v>
      </c>
      <c r="H74" s="204" t="s">
        <v>413</v>
      </c>
      <c r="I74" s="205">
        <v>24</v>
      </c>
      <c r="J74" s="206">
        <v>61.75</v>
      </c>
      <c r="K74" s="207" t="str">
        <f t="shared" si="2"/>
        <v/>
      </c>
      <c r="L74" s="206">
        <f t="shared" si="3"/>
        <v>1482</v>
      </c>
    </row>
    <row r="75" spans="1:12" x14ac:dyDescent="0.25">
      <c r="A75" s="24"/>
      <c r="B75" s="24"/>
      <c r="C75" s="203" t="s">
        <v>414</v>
      </c>
      <c r="D75" s="203" t="s">
        <v>419</v>
      </c>
      <c r="E75" s="203" t="s">
        <v>416</v>
      </c>
      <c r="F75" s="203" t="s">
        <v>501</v>
      </c>
      <c r="G75" s="204">
        <v>2024</v>
      </c>
      <c r="H75" s="204" t="s">
        <v>421</v>
      </c>
      <c r="I75" s="205">
        <v>47</v>
      </c>
      <c r="J75" s="206">
        <v>66.55</v>
      </c>
      <c r="K75" s="207" t="str">
        <f t="shared" si="2"/>
        <v/>
      </c>
      <c r="L75" s="206">
        <f t="shared" si="3"/>
        <v>3127.85</v>
      </c>
    </row>
    <row r="76" spans="1:12" x14ac:dyDescent="0.25">
      <c r="A76" s="24"/>
      <c r="B76" s="24"/>
      <c r="C76" s="203" t="s">
        <v>409</v>
      </c>
      <c r="D76" s="203" t="s">
        <v>444</v>
      </c>
      <c r="E76" s="203" t="s">
        <v>411</v>
      </c>
      <c r="F76" s="203" t="s">
        <v>445</v>
      </c>
      <c r="G76" s="204">
        <v>2024</v>
      </c>
      <c r="H76" s="204" t="s">
        <v>413</v>
      </c>
      <c r="I76" s="205">
        <v>11</v>
      </c>
      <c r="J76" s="206">
        <v>72.8</v>
      </c>
      <c r="K76" s="207" t="str">
        <f t="shared" si="2"/>
        <v/>
      </c>
      <c r="L76" s="206">
        <f t="shared" si="3"/>
        <v>800.8</v>
      </c>
    </row>
    <row r="77" spans="1:12" x14ac:dyDescent="0.25">
      <c r="A77" s="24"/>
      <c r="B77" s="24"/>
      <c r="C77" s="203" t="s">
        <v>414</v>
      </c>
      <c r="D77" s="203" t="s">
        <v>467</v>
      </c>
      <c r="E77" s="203" t="s">
        <v>502</v>
      </c>
      <c r="F77" s="203" t="s">
        <v>503</v>
      </c>
      <c r="G77" s="204">
        <v>2022</v>
      </c>
      <c r="H77" s="204" t="s">
        <v>421</v>
      </c>
      <c r="I77" s="205">
        <v>23</v>
      </c>
      <c r="J77" s="208">
        <v>75</v>
      </c>
      <c r="K77" s="207" t="str">
        <f t="shared" ref="K77:K84" si="4">IF(AND(C77="Italien",G77=2022),"ok","")</f>
        <v>ok</v>
      </c>
      <c r="L77" s="206">
        <f t="shared" ref="L77:L84" si="5">I77*J77</f>
        <v>1725</v>
      </c>
    </row>
    <row r="78" spans="1:12" x14ac:dyDescent="0.25">
      <c r="A78" s="24"/>
      <c r="B78" s="24"/>
      <c r="C78" s="203" t="s">
        <v>409</v>
      </c>
      <c r="D78" s="203" t="s">
        <v>504</v>
      </c>
      <c r="E78" s="203" t="s">
        <v>480</v>
      </c>
      <c r="F78" s="203" t="s">
        <v>430</v>
      </c>
      <c r="G78" s="204">
        <v>2019</v>
      </c>
      <c r="H78" s="204" t="s">
        <v>421</v>
      </c>
      <c r="I78" s="205">
        <v>24</v>
      </c>
      <c r="J78" s="208">
        <v>75</v>
      </c>
      <c r="K78" s="207" t="str">
        <f t="shared" si="4"/>
        <v/>
      </c>
      <c r="L78" s="206">
        <f t="shared" si="5"/>
        <v>1800</v>
      </c>
    </row>
    <row r="79" spans="1:12" x14ac:dyDescent="0.25">
      <c r="A79" s="24"/>
      <c r="B79" s="24"/>
      <c r="C79" s="203" t="s">
        <v>409</v>
      </c>
      <c r="D79" s="203" t="s">
        <v>415</v>
      </c>
      <c r="E79" s="203" t="s">
        <v>416</v>
      </c>
      <c r="F79" s="203" t="s">
        <v>505</v>
      </c>
      <c r="G79" s="204">
        <v>2018</v>
      </c>
      <c r="H79" s="204" t="s">
        <v>436</v>
      </c>
      <c r="I79" s="205">
        <v>15</v>
      </c>
      <c r="J79" s="206">
        <v>78</v>
      </c>
      <c r="K79" s="207" t="str">
        <f t="shared" si="4"/>
        <v/>
      </c>
      <c r="L79" s="206">
        <f t="shared" si="5"/>
        <v>1170</v>
      </c>
    </row>
    <row r="80" spans="1:12" x14ac:dyDescent="0.25">
      <c r="A80" s="24"/>
      <c r="B80" s="24"/>
      <c r="C80" s="203" t="s">
        <v>414</v>
      </c>
      <c r="D80" s="203" t="s">
        <v>432</v>
      </c>
      <c r="E80" s="203" t="s">
        <v>416</v>
      </c>
      <c r="F80" s="203" t="s">
        <v>506</v>
      </c>
      <c r="G80" s="204">
        <v>2016</v>
      </c>
      <c r="H80" s="204" t="s">
        <v>413</v>
      </c>
      <c r="I80" s="205">
        <v>8</v>
      </c>
      <c r="J80" s="206">
        <v>81.7</v>
      </c>
      <c r="K80" s="207" t="str">
        <f t="shared" si="4"/>
        <v/>
      </c>
      <c r="L80" s="206">
        <f t="shared" si="5"/>
        <v>653.6</v>
      </c>
    </row>
    <row r="81" spans="1:12" x14ac:dyDescent="0.25">
      <c r="A81" s="24"/>
      <c r="B81" s="24"/>
      <c r="C81" s="203" t="s">
        <v>485</v>
      </c>
      <c r="D81" s="203" t="s">
        <v>432</v>
      </c>
      <c r="E81" s="203" t="s">
        <v>416</v>
      </c>
      <c r="F81" s="203" t="s">
        <v>507</v>
      </c>
      <c r="G81" s="204">
        <v>2016</v>
      </c>
      <c r="H81" s="204" t="s">
        <v>413</v>
      </c>
      <c r="I81" s="205">
        <v>15</v>
      </c>
      <c r="J81" s="206">
        <v>81.7</v>
      </c>
      <c r="K81" s="207" t="str">
        <f t="shared" si="4"/>
        <v/>
      </c>
      <c r="L81" s="206">
        <f t="shared" si="5"/>
        <v>1225.5</v>
      </c>
    </row>
    <row r="82" spans="1:12" x14ac:dyDescent="0.25">
      <c r="A82" s="24"/>
      <c r="B82" s="24"/>
      <c r="C82" s="203" t="s">
        <v>485</v>
      </c>
      <c r="D82" s="203" t="s">
        <v>432</v>
      </c>
      <c r="E82" s="203" t="s">
        <v>416</v>
      </c>
      <c r="F82" s="203" t="s">
        <v>508</v>
      </c>
      <c r="G82" s="204">
        <v>2022</v>
      </c>
      <c r="H82" s="204" t="s">
        <v>421</v>
      </c>
      <c r="I82" s="205">
        <v>27</v>
      </c>
      <c r="J82" s="206">
        <v>81.7</v>
      </c>
      <c r="K82" s="207" t="str">
        <f t="shared" si="4"/>
        <v/>
      </c>
      <c r="L82" s="206">
        <f t="shared" si="5"/>
        <v>2205.9</v>
      </c>
    </row>
    <row r="83" spans="1:12" x14ac:dyDescent="0.25">
      <c r="A83" s="24"/>
      <c r="B83" s="24"/>
      <c r="C83" s="203" t="s">
        <v>414</v>
      </c>
      <c r="D83" s="203" t="s">
        <v>439</v>
      </c>
      <c r="E83" s="203" t="s">
        <v>416</v>
      </c>
      <c r="F83" s="203" t="s">
        <v>509</v>
      </c>
      <c r="G83" s="204">
        <v>2023</v>
      </c>
      <c r="H83" s="204" t="s">
        <v>413</v>
      </c>
      <c r="I83" s="205">
        <v>19</v>
      </c>
      <c r="J83" s="206">
        <v>91</v>
      </c>
      <c r="K83" s="207" t="str">
        <f t="shared" si="4"/>
        <v/>
      </c>
      <c r="L83" s="206">
        <f t="shared" si="5"/>
        <v>1729</v>
      </c>
    </row>
    <row r="84" spans="1:12" x14ac:dyDescent="0.25">
      <c r="A84" s="24"/>
      <c r="B84" s="24"/>
      <c r="C84" s="203" t="s">
        <v>409</v>
      </c>
      <c r="D84" s="203" t="s">
        <v>476</v>
      </c>
      <c r="E84" s="203" t="s">
        <v>454</v>
      </c>
      <c r="F84" s="203" t="s">
        <v>455</v>
      </c>
      <c r="G84" s="204">
        <v>2022</v>
      </c>
      <c r="H84" s="204" t="s">
        <v>421</v>
      </c>
      <c r="I84" s="205">
        <v>6</v>
      </c>
      <c r="J84" s="208">
        <v>95</v>
      </c>
      <c r="K84" s="207" t="str">
        <f t="shared" si="4"/>
        <v/>
      </c>
      <c r="L84" s="206">
        <f t="shared" si="5"/>
        <v>570</v>
      </c>
    </row>
  </sheetData>
  <mergeCells count="2">
    <mergeCell ref="C7:K7"/>
    <mergeCell ref="C10:L10"/>
  </mergeCells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66AF9-664F-4C09-A78D-726F7BFA5E72}">
  <dimension ref="A1:K225"/>
  <sheetViews>
    <sheetView workbookViewId="0"/>
  </sheetViews>
  <sheetFormatPr baseColWidth="10" defaultRowHeight="15" x14ac:dyDescent="0.25"/>
  <cols>
    <col min="3" max="3" width="28.85546875" customWidth="1"/>
    <col min="4" max="4" width="19.7109375" customWidth="1"/>
    <col min="5" max="5" width="24" customWidth="1"/>
    <col min="6" max="10" width="21.5703125" customWidth="1"/>
  </cols>
  <sheetData>
    <row r="1" spans="1:11" ht="30" customHeight="1" x14ac:dyDescent="0.25">
      <c r="A1" s="8">
        <v>1.5</v>
      </c>
      <c r="B1" s="8"/>
      <c r="C1" s="9" t="s">
        <v>886</v>
      </c>
      <c r="D1" s="10"/>
      <c r="E1" s="10"/>
      <c r="F1" s="10"/>
      <c r="G1" s="10"/>
      <c r="H1" s="10"/>
      <c r="I1" s="10"/>
      <c r="J1" s="297">
        <f>MAX($I$12:$I$225)-MIN($I$12:$I$225)</f>
        <v>19826</v>
      </c>
      <c r="K1" s="291" t="str">
        <f t="shared" ref="K1:K3" ca="1" si="0">_xlfn.FORMULATEXT(J1)</f>
        <v>=MAX($I$12:$I$225)-MIN($I$12:$I$225)</v>
      </c>
    </row>
    <row r="2" spans="1:11" ht="30" customHeight="1" x14ac:dyDescent="0.25">
      <c r="A2" s="11">
        <v>2</v>
      </c>
      <c r="B2" s="11"/>
      <c r="C2" s="12" t="s">
        <v>887</v>
      </c>
      <c r="D2" s="13"/>
      <c r="E2" s="13"/>
      <c r="F2" s="13"/>
      <c r="G2" s="13"/>
      <c r="H2" s="13"/>
      <c r="I2" s="13"/>
      <c r="J2" s="298">
        <f>AVERAGEIF($D$12:$D$225,"Gemeinde",$G$12:$G$225)</f>
        <v>1927.3484848484848</v>
      </c>
      <c r="K2" s="291" t="str">
        <f t="shared" ca="1" si="0"/>
        <v>=MITTELWERTWENN($D$12:$D$225;"Gemeinde";$G$12:$G$225)</v>
      </c>
    </row>
    <row r="3" spans="1:11" ht="30" customHeight="1" x14ac:dyDescent="0.25">
      <c r="A3" s="14">
        <v>1.5</v>
      </c>
      <c r="B3" s="14"/>
      <c r="C3" s="15" t="s">
        <v>888</v>
      </c>
      <c r="D3" s="16"/>
      <c r="E3" s="16"/>
      <c r="F3" s="16"/>
      <c r="G3" s="16"/>
      <c r="H3" s="16"/>
      <c r="I3" s="16"/>
      <c r="J3" s="299">
        <f>SUM(J12:J225)-SUM(I12:I225)</f>
        <v>57492</v>
      </c>
      <c r="K3" s="291" t="str">
        <f t="shared" ca="1" si="0"/>
        <v>=SUMME(J12:J225)-SUMME(I12:I225)</v>
      </c>
    </row>
    <row r="4" spans="1:11" ht="15.75" x14ac:dyDescent="0.25">
      <c r="A4" s="8"/>
      <c r="B4" s="8"/>
      <c r="C4" s="17"/>
      <c r="D4" s="17"/>
      <c r="E4" s="17"/>
      <c r="F4" s="17"/>
      <c r="G4" s="17"/>
      <c r="H4" s="17"/>
      <c r="I4" s="17"/>
      <c r="J4" s="210"/>
    </row>
    <row r="5" spans="1:11" ht="15.75" x14ac:dyDescent="0.25">
      <c r="A5" s="11"/>
      <c r="B5" s="11"/>
      <c r="C5" s="17"/>
      <c r="D5" s="17"/>
      <c r="E5" s="17"/>
      <c r="F5" s="17"/>
      <c r="G5" s="17"/>
      <c r="H5" s="17"/>
      <c r="I5" s="17"/>
      <c r="J5" s="210"/>
    </row>
    <row r="6" spans="1:11" ht="15.75" x14ac:dyDescent="0.25">
      <c r="A6" s="14"/>
      <c r="B6" s="14"/>
      <c r="C6" s="17"/>
      <c r="D6" s="17"/>
      <c r="E6" s="17"/>
      <c r="F6" s="17"/>
      <c r="G6" s="17"/>
      <c r="H6" s="17"/>
      <c r="I6" s="17"/>
      <c r="J6" s="210"/>
    </row>
    <row r="7" spans="1:11" ht="15.75" x14ac:dyDescent="0.25">
      <c r="A7" s="8"/>
      <c r="B7" s="8"/>
      <c r="C7" s="17"/>
      <c r="D7" s="17"/>
      <c r="E7" s="17"/>
      <c r="F7" s="17"/>
      <c r="G7" s="17"/>
      <c r="H7" s="17"/>
      <c r="I7" s="17"/>
      <c r="J7" s="189"/>
    </row>
    <row r="8" spans="1:11" ht="15.75" x14ac:dyDescent="0.25">
      <c r="A8" s="11"/>
      <c r="B8" s="11"/>
      <c r="C8" s="17"/>
      <c r="D8" s="17"/>
      <c r="E8" s="17"/>
      <c r="F8" s="17"/>
      <c r="G8" s="17"/>
      <c r="H8" s="17"/>
      <c r="I8" s="17"/>
      <c r="J8" s="189"/>
    </row>
    <row r="9" spans="1:11" ht="30" customHeight="1" x14ac:dyDescent="0.25">
      <c r="A9" s="20">
        <f>SUM(A1:A8)</f>
        <v>5</v>
      </c>
      <c r="B9" s="20">
        <f>SUM(B1:B8)</f>
        <v>0</v>
      </c>
      <c r="C9" s="84"/>
      <c r="D9" s="84"/>
      <c r="E9" s="84"/>
      <c r="F9" s="84"/>
      <c r="G9" s="84"/>
      <c r="H9" s="84"/>
      <c r="I9" s="21"/>
      <c r="J9" s="22"/>
    </row>
    <row r="10" spans="1:11" ht="26.25" x14ac:dyDescent="0.25">
      <c r="A10" s="24"/>
      <c r="B10" s="24"/>
      <c r="C10" s="328" t="s">
        <v>511</v>
      </c>
      <c r="D10" s="328"/>
      <c r="E10" s="328"/>
      <c r="F10" s="328"/>
      <c r="G10" s="328"/>
      <c r="H10" s="328"/>
      <c r="I10" s="328"/>
      <c r="J10" s="328"/>
    </row>
    <row r="11" spans="1:11" ht="19.899999999999999" customHeight="1" x14ac:dyDescent="0.25">
      <c r="A11" s="24"/>
      <c r="B11" s="24"/>
      <c r="C11" s="214" t="s">
        <v>512</v>
      </c>
      <c r="D11" s="214" t="s">
        <v>513</v>
      </c>
      <c r="E11" s="214" t="s">
        <v>514</v>
      </c>
      <c r="F11" s="215" t="s">
        <v>515</v>
      </c>
      <c r="G11" s="215" t="s">
        <v>516</v>
      </c>
      <c r="H11" s="215" t="s">
        <v>517</v>
      </c>
      <c r="I11" s="215" t="s">
        <v>518</v>
      </c>
      <c r="J11" s="215" t="s">
        <v>519</v>
      </c>
    </row>
    <row r="12" spans="1:11" x14ac:dyDescent="0.25">
      <c r="A12" s="22"/>
      <c r="B12" s="22"/>
      <c r="C12" s="211" t="s">
        <v>520</v>
      </c>
      <c r="D12" s="212" t="s">
        <v>521</v>
      </c>
      <c r="E12" s="212" t="s">
        <v>522</v>
      </c>
      <c r="F12" s="213">
        <v>17971</v>
      </c>
      <c r="G12" s="213">
        <v>18872</v>
      </c>
      <c r="H12" s="213">
        <v>18122</v>
      </c>
      <c r="I12" s="213">
        <v>19497</v>
      </c>
      <c r="J12" s="213">
        <v>21268</v>
      </c>
    </row>
    <row r="13" spans="1:11" x14ac:dyDescent="0.25">
      <c r="A13" s="24"/>
      <c r="B13" s="24"/>
      <c r="C13" s="211" t="s">
        <v>523</v>
      </c>
      <c r="D13" s="212" t="s">
        <v>521</v>
      </c>
      <c r="E13" s="212" t="s">
        <v>524</v>
      </c>
      <c r="F13" s="213">
        <v>5354</v>
      </c>
      <c r="G13" s="213">
        <v>5725</v>
      </c>
      <c r="H13" s="213">
        <v>6263</v>
      </c>
      <c r="I13" s="213">
        <v>7000</v>
      </c>
      <c r="J13" s="213">
        <v>8064</v>
      </c>
    </row>
    <row r="14" spans="1:11" x14ac:dyDescent="0.25">
      <c r="A14" s="24"/>
      <c r="B14" s="24"/>
      <c r="C14" s="211" t="s">
        <v>525</v>
      </c>
      <c r="D14" s="212" t="s">
        <v>526</v>
      </c>
      <c r="E14" s="212" t="s">
        <v>527</v>
      </c>
      <c r="F14" s="213">
        <v>321</v>
      </c>
      <c r="G14" s="213">
        <v>369</v>
      </c>
      <c r="H14" s="213">
        <v>674</v>
      </c>
      <c r="I14" s="213">
        <v>911</v>
      </c>
      <c r="J14" s="213">
        <v>976</v>
      </c>
    </row>
    <row r="15" spans="1:11" x14ac:dyDescent="0.25">
      <c r="A15" s="24"/>
      <c r="B15" s="24"/>
      <c r="C15" s="211" t="s">
        <v>528</v>
      </c>
      <c r="D15" s="212" t="s">
        <v>526</v>
      </c>
      <c r="E15" s="212" t="s">
        <v>529</v>
      </c>
      <c r="F15" s="213">
        <v>317</v>
      </c>
      <c r="G15" s="213">
        <v>421</v>
      </c>
      <c r="H15" s="213">
        <v>609</v>
      </c>
      <c r="I15" s="213">
        <v>682</v>
      </c>
      <c r="J15" s="213">
        <v>679</v>
      </c>
    </row>
    <row r="16" spans="1:11" x14ac:dyDescent="0.25">
      <c r="A16" s="24"/>
      <c r="B16" s="24"/>
      <c r="C16" s="211" t="s">
        <v>530</v>
      </c>
      <c r="D16" s="212" t="s">
        <v>526</v>
      </c>
      <c r="E16" s="212" t="s">
        <v>527</v>
      </c>
      <c r="F16" s="213">
        <v>718</v>
      </c>
      <c r="G16" s="213">
        <v>839</v>
      </c>
      <c r="H16" s="213">
        <v>1197</v>
      </c>
      <c r="I16" s="213">
        <v>1297</v>
      </c>
      <c r="J16" s="213">
        <v>1436</v>
      </c>
    </row>
    <row r="17" spans="1:10" x14ac:dyDescent="0.25">
      <c r="A17" s="95"/>
      <c r="B17" s="95"/>
      <c r="C17" s="211" t="s">
        <v>531</v>
      </c>
      <c r="D17" s="212" t="s">
        <v>526</v>
      </c>
      <c r="E17" s="212" t="s">
        <v>532</v>
      </c>
      <c r="F17" s="213">
        <v>650</v>
      </c>
      <c r="G17" s="213">
        <v>966</v>
      </c>
      <c r="H17" s="213">
        <v>1302</v>
      </c>
      <c r="I17" s="213">
        <v>1739</v>
      </c>
      <c r="J17" s="213">
        <v>1867</v>
      </c>
    </row>
    <row r="18" spans="1:10" x14ac:dyDescent="0.25">
      <c r="A18" s="95"/>
      <c r="B18" s="95"/>
      <c r="C18" s="211" t="s">
        <v>533</v>
      </c>
      <c r="D18" s="212" t="s">
        <v>526</v>
      </c>
      <c r="E18" s="212" t="s">
        <v>524</v>
      </c>
      <c r="F18" s="213">
        <v>238</v>
      </c>
      <c r="G18" s="213">
        <v>282</v>
      </c>
      <c r="H18" s="213">
        <v>303</v>
      </c>
      <c r="I18" s="213">
        <v>298</v>
      </c>
      <c r="J18" s="213">
        <v>295</v>
      </c>
    </row>
    <row r="19" spans="1:10" x14ac:dyDescent="0.25">
      <c r="A19" s="95"/>
      <c r="B19" s="95"/>
      <c r="C19" s="211" t="s">
        <v>534</v>
      </c>
      <c r="D19" s="212" t="s">
        <v>526</v>
      </c>
      <c r="E19" s="212" t="s">
        <v>535</v>
      </c>
      <c r="F19" s="213">
        <v>1166</v>
      </c>
      <c r="G19" s="213">
        <v>1176</v>
      </c>
      <c r="H19" s="213">
        <v>1359</v>
      </c>
      <c r="I19" s="213">
        <v>1525</v>
      </c>
      <c r="J19" s="213">
        <v>1571</v>
      </c>
    </row>
    <row r="20" spans="1:10" x14ac:dyDescent="0.25">
      <c r="A20" s="95"/>
      <c r="B20" s="95"/>
      <c r="C20" s="211" t="s">
        <v>536</v>
      </c>
      <c r="D20" s="212" t="s">
        <v>526</v>
      </c>
      <c r="E20" s="212" t="s">
        <v>527</v>
      </c>
      <c r="F20" s="213">
        <v>956</v>
      </c>
      <c r="G20" s="213">
        <v>1048</v>
      </c>
      <c r="H20" s="213">
        <v>1239</v>
      </c>
      <c r="I20" s="213">
        <v>1698</v>
      </c>
      <c r="J20" s="213">
        <v>2109</v>
      </c>
    </row>
    <row r="21" spans="1:10" x14ac:dyDescent="0.25">
      <c r="A21" s="95"/>
      <c r="B21" s="95"/>
      <c r="C21" s="211" t="s">
        <v>537</v>
      </c>
      <c r="D21" s="212" t="s">
        <v>521</v>
      </c>
      <c r="E21" s="212" t="s">
        <v>538</v>
      </c>
      <c r="F21" s="213">
        <v>3068</v>
      </c>
      <c r="G21" s="213">
        <v>3594</v>
      </c>
      <c r="H21" s="213">
        <v>3899</v>
      </c>
      <c r="I21" s="213">
        <v>4137</v>
      </c>
      <c r="J21" s="213">
        <v>4241</v>
      </c>
    </row>
    <row r="22" spans="1:10" x14ac:dyDescent="0.25">
      <c r="A22" s="95"/>
      <c r="B22" s="95"/>
      <c r="C22" s="211" t="s">
        <v>539</v>
      </c>
      <c r="D22" s="212" t="s">
        <v>526</v>
      </c>
      <c r="E22" s="212" t="s">
        <v>540</v>
      </c>
      <c r="F22" s="213">
        <v>13870</v>
      </c>
      <c r="G22" s="213">
        <v>15718</v>
      </c>
      <c r="H22" s="213">
        <v>16270</v>
      </c>
      <c r="I22" s="213">
        <v>17929</v>
      </c>
      <c r="J22" s="213">
        <v>19173</v>
      </c>
    </row>
    <row r="23" spans="1:10" x14ac:dyDescent="0.25">
      <c r="A23" s="95"/>
      <c r="B23" s="95"/>
      <c r="C23" s="211" t="s">
        <v>541</v>
      </c>
      <c r="D23" s="212" t="s">
        <v>526</v>
      </c>
      <c r="E23" s="212" t="s">
        <v>540</v>
      </c>
      <c r="F23" s="213">
        <v>144</v>
      </c>
      <c r="G23" s="213">
        <v>212</v>
      </c>
      <c r="H23" s="213">
        <v>249</v>
      </c>
      <c r="I23" s="213">
        <v>291</v>
      </c>
      <c r="J23" s="213">
        <v>261</v>
      </c>
    </row>
    <row r="24" spans="1:10" x14ac:dyDescent="0.25">
      <c r="A24" s="95"/>
      <c r="B24" s="95"/>
      <c r="C24" s="211" t="s">
        <v>542</v>
      </c>
      <c r="D24" s="212" t="s">
        <v>526</v>
      </c>
      <c r="E24" s="212" t="s">
        <v>543</v>
      </c>
      <c r="F24" s="213">
        <v>695</v>
      </c>
      <c r="G24" s="213">
        <v>817</v>
      </c>
      <c r="H24" s="213">
        <v>942</v>
      </c>
      <c r="I24" s="213">
        <v>1028</v>
      </c>
      <c r="J24" s="213">
        <v>1144</v>
      </c>
    </row>
    <row r="25" spans="1:10" x14ac:dyDescent="0.25">
      <c r="A25" s="95"/>
      <c r="B25" s="95"/>
      <c r="C25" s="211" t="s">
        <v>544</v>
      </c>
      <c r="D25" s="212" t="s">
        <v>526</v>
      </c>
      <c r="E25" s="212" t="s">
        <v>527</v>
      </c>
      <c r="F25" s="213">
        <v>2278</v>
      </c>
      <c r="G25" s="213">
        <v>2393</v>
      </c>
      <c r="H25" s="213">
        <v>2581</v>
      </c>
      <c r="I25" s="213">
        <v>2841</v>
      </c>
      <c r="J25" s="213">
        <v>3172</v>
      </c>
    </row>
    <row r="26" spans="1:10" x14ac:dyDescent="0.25">
      <c r="A26" s="95"/>
      <c r="B26" s="95"/>
      <c r="C26" s="211" t="s">
        <v>545</v>
      </c>
      <c r="D26" s="212" t="s">
        <v>526</v>
      </c>
      <c r="E26" s="212" t="s">
        <v>538</v>
      </c>
      <c r="F26" s="213">
        <v>905</v>
      </c>
      <c r="G26" s="213">
        <v>1035</v>
      </c>
      <c r="H26" s="213">
        <v>1303</v>
      </c>
      <c r="I26" s="213">
        <v>1573</v>
      </c>
      <c r="J26" s="213">
        <v>1548</v>
      </c>
    </row>
    <row r="27" spans="1:10" x14ac:dyDescent="0.25">
      <c r="A27" s="95"/>
      <c r="B27" s="95"/>
      <c r="C27" s="211" t="s">
        <v>546</v>
      </c>
      <c r="D27" s="212" t="s">
        <v>526</v>
      </c>
      <c r="E27" s="212" t="s">
        <v>538</v>
      </c>
      <c r="F27" s="213">
        <v>1693</v>
      </c>
      <c r="G27" s="213">
        <v>2194</v>
      </c>
      <c r="H27" s="213">
        <v>2256</v>
      </c>
      <c r="I27" s="213">
        <v>2372</v>
      </c>
      <c r="J27" s="213">
        <v>2827</v>
      </c>
    </row>
    <row r="28" spans="1:10" x14ac:dyDescent="0.25">
      <c r="A28" s="95"/>
      <c r="B28" s="95"/>
      <c r="C28" s="211" t="s">
        <v>547</v>
      </c>
      <c r="D28" s="212" t="s">
        <v>526</v>
      </c>
      <c r="E28" s="212" t="s">
        <v>532</v>
      </c>
      <c r="F28" s="213">
        <v>2314</v>
      </c>
      <c r="G28" s="213">
        <v>3765</v>
      </c>
      <c r="H28" s="213">
        <v>4358</v>
      </c>
      <c r="I28" s="213">
        <v>4593</v>
      </c>
      <c r="J28" s="213">
        <v>4712</v>
      </c>
    </row>
    <row r="29" spans="1:10" x14ac:dyDescent="0.25">
      <c r="A29" s="95"/>
      <c r="B29" s="95"/>
      <c r="C29" s="211" t="s">
        <v>548</v>
      </c>
      <c r="D29" s="212" t="s">
        <v>526</v>
      </c>
      <c r="E29" s="212" t="s">
        <v>527</v>
      </c>
      <c r="F29" s="213">
        <v>280</v>
      </c>
      <c r="G29" s="213">
        <v>387</v>
      </c>
      <c r="H29" s="213">
        <v>496</v>
      </c>
      <c r="I29" s="213">
        <v>595</v>
      </c>
      <c r="J29" s="213">
        <v>623</v>
      </c>
    </row>
    <row r="30" spans="1:10" x14ac:dyDescent="0.25">
      <c r="A30" s="95"/>
      <c r="B30" s="95"/>
      <c r="C30" s="211" t="s">
        <v>549</v>
      </c>
      <c r="D30" s="212" t="s">
        <v>526</v>
      </c>
      <c r="E30" s="212" t="s">
        <v>527</v>
      </c>
      <c r="F30" s="213">
        <v>376</v>
      </c>
      <c r="G30" s="213">
        <v>492</v>
      </c>
      <c r="H30" s="213">
        <v>576</v>
      </c>
      <c r="I30" s="213">
        <v>558</v>
      </c>
      <c r="J30" s="213">
        <v>620</v>
      </c>
    </row>
    <row r="31" spans="1:10" x14ac:dyDescent="0.25">
      <c r="A31" s="95"/>
      <c r="B31" s="95"/>
      <c r="C31" s="211" t="s">
        <v>550</v>
      </c>
      <c r="D31" s="212" t="s">
        <v>526</v>
      </c>
      <c r="E31" s="212" t="s">
        <v>522</v>
      </c>
      <c r="F31" s="213">
        <v>889</v>
      </c>
      <c r="G31" s="213">
        <v>1104</v>
      </c>
      <c r="H31" s="213">
        <v>1101</v>
      </c>
      <c r="I31" s="213">
        <v>1409</v>
      </c>
      <c r="J31" s="213">
        <v>1587</v>
      </c>
    </row>
    <row r="32" spans="1:10" x14ac:dyDescent="0.25">
      <c r="A32" s="24"/>
      <c r="B32" s="24"/>
      <c r="C32" s="211" t="s">
        <v>551</v>
      </c>
      <c r="D32" s="212" t="s">
        <v>526</v>
      </c>
      <c r="E32" s="212" t="s">
        <v>538</v>
      </c>
      <c r="F32" s="213">
        <v>1446</v>
      </c>
      <c r="G32" s="213">
        <v>1953</v>
      </c>
      <c r="H32" s="213">
        <v>2313</v>
      </c>
      <c r="I32" s="213">
        <v>2577</v>
      </c>
      <c r="J32" s="213">
        <v>2971</v>
      </c>
    </row>
    <row r="33" spans="1:10" x14ac:dyDescent="0.25">
      <c r="A33" s="24"/>
      <c r="B33" s="24"/>
      <c r="C33" s="211" t="s">
        <v>552</v>
      </c>
      <c r="D33" s="212" t="s">
        <v>526</v>
      </c>
      <c r="E33" s="212" t="s">
        <v>535</v>
      </c>
      <c r="F33" s="213">
        <v>2907</v>
      </c>
      <c r="G33" s="213">
        <v>3303</v>
      </c>
      <c r="H33" s="213">
        <v>3529</v>
      </c>
      <c r="I33" s="213">
        <v>4171</v>
      </c>
      <c r="J33" s="213">
        <v>4466</v>
      </c>
    </row>
    <row r="34" spans="1:10" x14ac:dyDescent="0.25">
      <c r="A34" s="24"/>
      <c r="B34" s="24"/>
      <c r="C34" s="211" t="s">
        <v>553</v>
      </c>
      <c r="D34" s="212" t="s">
        <v>526</v>
      </c>
      <c r="E34" s="212" t="s">
        <v>535</v>
      </c>
      <c r="F34" s="213">
        <v>447</v>
      </c>
      <c r="G34" s="213">
        <v>553</v>
      </c>
      <c r="H34" s="213">
        <v>681</v>
      </c>
      <c r="I34" s="213">
        <v>638</v>
      </c>
      <c r="J34" s="213">
        <v>704</v>
      </c>
    </row>
    <row r="35" spans="1:10" x14ac:dyDescent="0.25">
      <c r="A35" s="24"/>
      <c r="B35" s="24"/>
      <c r="C35" s="211" t="s">
        <v>554</v>
      </c>
      <c r="D35" s="212" t="s">
        <v>526</v>
      </c>
      <c r="E35" s="212" t="s">
        <v>543</v>
      </c>
      <c r="F35" s="213">
        <v>927</v>
      </c>
      <c r="G35" s="213">
        <v>923</v>
      </c>
      <c r="H35" s="213">
        <v>960</v>
      </c>
      <c r="I35" s="213">
        <v>950</v>
      </c>
      <c r="J35" s="213">
        <v>1173</v>
      </c>
    </row>
    <row r="36" spans="1:10" x14ac:dyDescent="0.25">
      <c r="A36" s="24"/>
      <c r="B36" s="24"/>
      <c r="C36" s="211" t="s">
        <v>555</v>
      </c>
      <c r="D36" s="212" t="s">
        <v>526</v>
      </c>
      <c r="E36" s="212" t="s">
        <v>540</v>
      </c>
      <c r="F36" s="213">
        <v>119</v>
      </c>
      <c r="G36" s="213">
        <v>159</v>
      </c>
      <c r="H36" s="213">
        <v>183</v>
      </c>
      <c r="I36" s="213">
        <v>166</v>
      </c>
      <c r="J36" s="213">
        <v>174</v>
      </c>
    </row>
    <row r="37" spans="1:10" x14ac:dyDescent="0.25">
      <c r="A37" s="24"/>
      <c r="B37" s="24"/>
      <c r="C37" s="211" t="s">
        <v>556</v>
      </c>
      <c r="D37" s="212" t="s">
        <v>526</v>
      </c>
      <c r="E37" s="212" t="s">
        <v>529</v>
      </c>
      <c r="F37" s="213">
        <v>944</v>
      </c>
      <c r="G37" s="213">
        <v>1087</v>
      </c>
      <c r="H37" s="213">
        <v>1316</v>
      </c>
      <c r="I37" s="213">
        <v>1401</v>
      </c>
      <c r="J37" s="213">
        <v>1398</v>
      </c>
    </row>
    <row r="38" spans="1:10" x14ac:dyDescent="0.25">
      <c r="A38" s="24"/>
      <c r="B38" s="24"/>
      <c r="C38" s="211" t="s">
        <v>557</v>
      </c>
      <c r="D38" s="212" t="s">
        <v>526</v>
      </c>
      <c r="E38" s="212" t="s">
        <v>527</v>
      </c>
      <c r="F38" s="213">
        <v>1871</v>
      </c>
      <c r="G38" s="213">
        <v>2191</v>
      </c>
      <c r="H38" s="213">
        <v>2308</v>
      </c>
      <c r="I38" s="213">
        <v>2490</v>
      </c>
      <c r="J38" s="213">
        <v>2780</v>
      </c>
    </row>
    <row r="39" spans="1:10" x14ac:dyDescent="0.25">
      <c r="A39" s="24"/>
      <c r="B39" s="24"/>
      <c r="C39" s="211" t="s">
        <v>558</v>
      </c>
      <c r="D39" s="212" t="s">
        <v>526</v>
      </c>
      <c r="E39" s="212" t="s">
        <v>524</v>
      </c>
      <c r="F39" s="213">
        <v>660</v>
      </c>
      <c r="G39" s="213">
        <v>762</v>
      </c>
      <c r="H39" s="213">
        <v>799</v>
      </c>
      <c r="I39" s="213">
        <v>790</v>
      </c>
      <c r="J39" s="213">
        <v>790</v>
      </c>
    </row>
    <row r="40" spans="1:10" x14ac:dyDescent="0.25">
      <c r="A40" s="24"/>
      <c r="B40" s="24"/>
      <c r="C40" s="211" t="s">
        <v>559</v>
      </c>
      <c r="D40" s="212" t="s">
        <v>526</v>
      </c>
      <c r="E40" s="212" t="s">
        <v>540</v>
      </c>
      <c r="F40" s="213">
        <v>2896</v>
      </c>
      <c r="G40" s="213">
        <v>3437</v>
      </c>
      <c r="H40" s="213">
        <v>3648</v>
      </c>
      <c r="I40" s="213">
        <v>3668</v>
      </c>
      <c r="J40" s="213">
        <v>3985</v>
      </c>
    </row>
    <row r="41" spans="1:10" x14ac:dyDescent="0.25">
      <c r="A41" s="24"/>
      <c r="B41" s="24"/>
      <c r="C41" s="211" t="s">
        <v>559</v>
      </c>
      <c r="D41" s="212" t="s">
        <v>526</v>
      </c>
      <c r="E41" s="212" t="s">
        <v>540</v>
      </c>
      <c r="F41" s="213">
        <v>2896</v>
      </c>
      <c r="G41" s="213">
        <v>3437</v>
      </c>
      <c r="H41" s="213">
        <v>3648</v>
      </c>
      <c r="I41" s="213">
        <v>3668</v>
      </c>
      <c r="J41" s="213">
        <v>3985</v>
      </c>
    </row>
    <row r="42" spans="1:10" x14ac:dyDescent="0.25">
      <c r="A42" s="24"/>
      <c r="B42" s="24"/>
      <c r="C42" s="211" t="s">
        <v>560</v>
      </c>
      <c r="D42" s="212" t="s">
        <v>526</v>
      </c>
      <c r="E42" s="212" t="s">
        <v>535</v>
      </c>
      <c r="F42" s="213">
        <v>1044</v>
      </c>
      <c r="G42" s="213">
        <v>1235</v>
      </c>
      <c r="H42" s="213">
        <v>1516</v>
      </c>
      <c r="I42" s="213">
        <v>1503</v>
      </c>
      <c r="J42" s="213">
        <v>1569</v>
      </c>
    </row>
    <row r="43" spans="1:10" x14ac:dyDescent="0.25">
      <c r="A43" s="24"/>
      <c r="B43" s="24"/>
      <c r="C43" s="211" t="s">
        <v>561</v>
      </c>
      <c r="D43" s="212" t="s">
        <v>526</v>
      </c>
      <c r="E43" s="212" t="s">
        <v>535</v>
      </c>
      <c r="F43" s="213">
        <v>372</v>
      </c>
      <c r="G43" s="213">
        <v>518</v>
      </c>
      <c r="H43" s="213">
        <v>657</v>
      </c>
      <c r="I43" s="213">
        <v>697</v>
      </c>
      <c r="J43" s="213">
        <v>734</v>
      </c>
    </row>
    <row r="44" spans="1:10" x14ac:dyDescent="0.25">
      <c r="A44" s="24"/>
      <c r="B44" s="24"/>
      <c r="C44" s="211" t="s">
        <v>562</v>
      </c>
      <c r="D44" s="212" t="s">
        <v>521</v>
      </c>
      <c r="E44" s="212" t="s">
        <v>532</v>
      </c>
      <c r="F44" s="213">
        <v>5313</v>
      </c>
      <c r="G44" s="213">
        <v>5872</v>
      </c>
      <c r="H44" s="213">
        <v>6425</v>
      </c>
      <c r="I44" s="213">
        <v>7445</v>
      </c>
      <c r="J44" s="213">
        <v>7759</v>
      </c>
    </row>
    <row r="45" spans="1:10" x14ac:dyDescent="0.25">
      <c r="A45" s="24"/>
      <c r="B45" s="24"/>
      <c r="C45" s="211" t="s">
        <v>563</v>
      </c>
      <c r="D45" s="212" t="s">
        <v>526</v>
      </c>
      <c r="E45" s="212" t="s">
        <v>524</v>
      </c>
      <c r="F45" s="213">
        <v>2822</v>
      </c>
      <c r="G45" s="213">
        <v>3091</v>
      </c>
      <c r="H45" s="213">
        <v>3400</v>
      </c>
      <c r="I45" s="213">
        <v>3639</v>
      </c>
      <c r="J45" s="213">
        <v>3900</v>
      </c>
    </row>
    <row r="46" spans="1:10" x14ac:dyDescent="0.25">
      <c r="A46" s="24"/>
      <c r="B46" s="24"/>
      <c r="C46" s="211" t="s">
        <v>564</v>
      </c>
      <c r="D46" s="212" t="s">
        <v>521</v>
      </c>
      <c r="E46" s="212" t="s">
        <v>535</v>
      </c>
      <c r="F46" s="213">
        <v>9797</v>
      </c>
      <c r="G46" s="213">
        <v>10331</v>
      </c>
      <c r="H46" s="213">
        <v>10142</v>
      </c>
      <c r="I46" s="213">
        <v>10386</v>
      </c>
      <c r="J46" s="213">
        <v>11125</v>
      </c>
    </row>
    <row r="47" spans="1:10" x14ac:dyDescent="0.25">
      <c r="A47" s="24"/>
      <c r="B47" s="24"/>
      <c r="C47" s="211" t="s">
        <v>565</v>
      </c>
      <c r="D47" s="212" t="s">
        <v>526</v>
      </c>
      <c r="E47" s="212" t="s">
        <v>529</v>
      </c>
      <c r="F47" s="213">
        <v>299</v>
      </c>
      <c r="G47" s="213">
        <v>354</v>
      </c>
      <c r="H47" s="213">
        <v>466</v>
      </c>
      <c r="I47" s="213">
        <v>670</v>
      </c>
      <c r="J47" s="213">
        <v>809</v>
      </c>
    </row>
    <row r="48" spans="1:10" x14ac:dyDescent="0.25">
      <c r="A48" s="24"/>
      <c r="B48" s="24"/>
      <c r="C48" s="211" t="s">
        <v>566</v>
      </c>
      <c r="D48" s="212" t="s">
        <v>526</v>
      </c>
      <c r="E48" s="212" t="s">
        <v>522</v>
      </c>
      <c r="F48" s="213">
        <v>6029</v>
      </c>
      <c r="G48" s="213">
        <v>5853</v>
      </c>
      <c r="H48" s="213">
        <v>6175</v>
      </c>
      <c r="I48" s="213">
        <v>7005</v>
      </c>
      <c r="J48" s="213">
        <v>7920</v>
      </c>
    </row>
    <row r="49" spans="1:10" x14ac:dyDescent="0.25">
      <c r="A49" s="24"/>
      <c r="B49" s="24"/>
      <c r="C49" s="211" t="s">
        <v>567</v>
      </c>
      <c r="D49" s="212" t="s">
        <v>526</v>
      </c>
      <c r="E49" s="212" t="s">
        <v>527</v>
      </c>
      <c r="F49" s="213">
        <v>683</v>
      </c>
      <c r="G49" s="213">
        <v>850</v>
      </c>
      <c r="H49" s="213">
        <v>865</v>
      </c>
      <c r="I49" s="213">
        <v>1008</v>
      </c>
      <c r="J49" s="213">
        <v>1117</v>
      </c>
    </row>
    <row r="50" spans="1:10" x14ac:dyDescent="0.25">
      <c r="A50" s="24"/>
      <c r="B50" s="24"/>
      <c r="C50" s="211" t="s">
        <v>568</v>
      </c>
      <c r="D50" s="212" t="s">
        <v>526</v>
      </c>
      <c r="E50" s="212" t="s">
        <v>543</v>
      </c>
      <c r="F50" s="213">
        <v>960</v>
      </c>
      <c r="G50" s="213">
        <v>1142</v>
      </c>
      <c r="H50" s="213">
        <v>991</v>
      </c>
      <c r="I50" s="213">
        <v>1003</v>
      </c>
      <c r="J50" s="213">
        <v>1025</v>
      </c>
    </row>
    <row r="51" spans="1:10" x14ac:dyDescent="0.25">
      <c r="A51" s="24"/>
      <c r="B51" s="24"/>
      <c r="C51" s="211" t="s">
        <v>569</v>
      </c>
      <c r="D51" s="212" t="s">
        <v>526</v>
      </c>
      <c r="E51" s="212" t="s">
        <v>532</v>
      </c>
      <c r="F51" s="213">
        <v>500</v>
      </c>
      <c r="G51" s="213">
        <v>618</v>
      </c>
      <c r="H51" s="213">
        <v>656</v>
      </c>
      <c r="I51" s="213">
        <v>945</v>
      </c>
      <c r="J51" s="213">
        <v>981</v>
      </c>
    </row>
    <row r="52" spans="1:10" x14ac:dyDescent="0.25">
      <c r="A52" s="24"/>
      <c r="B52" s="24"/>
      <c r="C52" s="211" t="s">
        <v>570</v>
      </c>
      <c r="D52" s="212" t="s">
        <v>526</v>
      </c>
      <c r="E52" s="212" t="s">
        <v>527</v>
      </c>
      <c r="F52" s="213">
        <v>593</v>
      </c>
      <c r="G52" s="213">
        <v>877</v>
      </c>
      <c r="H52" s="213">
        <v>1105</v>
      </c>
      <c r="I52" s="213">
        <v>1161</v>
      </c>
      <c r="J52" s="213">
        <v>1226</v>
      </c>
    </row>
    <row r="53" spans="1:10" x14ac:dyDescent="0.25">
      <c r="A53" s="24"/>
      <c r="B53" s="24"/>
      <c r="C53" s="211" t="s">
        <v>571</v>
      </c>
      <c r="D53" s="212" t="s">
        <v>526</v>
      </c>
      <c r="E53" s="212" t="s">
        <v>522</v>
      </c>
      <c r="F53" s="213">
        <v>596</v>
      </c>
      <c r="G53" s="213">
        <v>717</v>
      </c>
      <c r="H53" s="213">
        <v>721</v>
      </c>
      <c r="I53" s="213">
        <v>711</v>
      </c>
      <c r="J53" s="213">
        <v>726</v>
      </c>
    </row>
    <row r="54" spans="1:10" x14ac:dyDescent="0.25">
      <c r="A54" s="24"/>
      <c r="B54" s="24"/>
      <c r="C54" s="211" t="s">
        <v>572</v>
      </c>
      <c r="D54" s="212" t="s">
        <v>526</v>
      </c>
      <c r="E54" s="212" t="s">
        <v>527</v>
      </c>
      <c r="F54" s="213">
        <v>633</v>
      </c>
      <c r="G54" s="213">
        <v>846</v>
      </c>
      <c r="H54" s="213">
        <v>1023</v>
      </c>
      <c r="I54" s="213">
        <v>1212</v>
      </c>
      <c r="J54" s="213">
        <v>1325</v>
      </c>
    </row>
    <row r="55" spans="1:10" x14ac:dyDescent="0.25">
      <c r="A55" s="24"/>
      <c r="B55" s="24"/>
      <c r="C55" s="211" t="s">
        <v>573</v>
      </c>
      <c r="D55" s="212" t="s">
        <v>526</v>
      </c>
      <c r="E55" s="212" t="s">
        <v>529</v>
      </c>
      <c r="F55" s="213">
        <v>835</v>
      </c>
      <c r="G55" s="213">
        <v>1074</v>
      </c>
      <c r="H55" s="213">
        <v>1307</v>
      </c>
      <c r="I55" s="213">
        <v>1946</v>
      </c>
      <c r="J55" s="213">
        <v>2192</v>
      </c>
    </row>
    <row r="56" spans="1:10" x14ac:dyDescent="0.25">
      <c r="A56" s="24"/>
      <c r="B56" s="24"/>
      <c r="C56" s="211" t="s">
        <v>574</v>
      </c>
      <c r="D56" s="212" t="s">
        <v>526</v>
      </c>
      <c r="E56" s="212" t="s">
        <v>532</v>
      </c>
      <c r="F56" s="213">
        <v>2645</v>
      </c>
      <c r="G56" s="213">
        <v>2955</v>
      </c>
      <c r="H56" s="213">
        <v>2969</v>
      </c>
      <c r="I56" s="213">
        <v>3263</v>
      </c>
      <c r="J56" s="213">
        <v>3874</v>
      </c>
    </row>
    <row r="57" spans="1:10" x14ac:dyDescent="0.25">
      <c r="A57" s="24"/>
      <c r="B57" s="24"/>
      <c r="C57" s="211" t="s">
        <v>575</v>
      </c>
      <c r="D57" s="212" t="s">
        <v>526</v>
      </c>
      <c r="E57" s="212" t="s">
        <v>540</v>
      </c>
      <c r="F57" s="213">
        <v>3264</v>
      </c>
      <c r="G57" s="213">
        <v>3298</v>
      </c>
      <c r="H57" s="213">
        <v>3241</v>
      </c>
      <c r="I57" s="213">
        <v>3751</v>
      </c>
      <c r="J57" s="213">
        <v>3890</v>
      </c>
    </row>
    <row r="58" spans="1:10" x14ac:dyDescent="0.25">
      <c r="A58" s="24"/>
      <c r="B58" s="24"/>
      <c r="C58" s="211" t="s">
        <v>576</v>
      </c>
      <c r="D58" s="212" t="s">
        <v>526</v>
      </c>
      <c r="E58" s="212" t="s">
        <v>543</v>
      </c>
      <c r="F58" s="213">
        <v>989</v>
      </c>
      <c r="G58" s="213">
        <v>1056</v>
      </c>
      <c r="H58" s="213">
        <v>1115</v>
      </c>
      <c r="I58" s="213">
        <v>1147</v>
      </c>
      <c r="J58" s="213">
        <v>1237</v>
      </c>
    </row>
    <row r="59" spans="1:10" x14ac:dyDescent="0.25">
      <c r="A59" s="24"/>
      <c r="B59" s="24"/>
      <c r="C59" s="211" t="s">
        <v>577</v>
      </c>
      <c r="D59" s="212" t="s">
        <v>526</v>
      </c>
      <c r="E59" s="212" t="s">
        <v>535</v>
      </c>
      <c r="F59" s="213">
        <v>403</v>
      </c>
      <c r="G59" s="213">
        <v>560</v>
      </c>
      <c r="H59" s="213">
        <v>632</v>
      </c>
      <c r="I59" s="213">
        <v>587</v>
      </c>
      <c r="J59" s="213">
        <v>594</v>
      </c>
    </row>
    <row r="60" spans="1:10" x14ac:dyDescent="0.25">
      <c r="A60" s="24"/>
      <c r="B60" s="24"/>
      <c r="C60" s="211" t="s">
        <v>578</v>
      </c>
      <c r="D60" s="212" t="s">
        <v>526</v>
      </c>
      <c r="E60" s="212" t="s">
        <v>532</v>
      </c>
      <c r="F60" s="213">
        <v>417</v>
      </c>
      <c r="G60" s="213">
        <v>586</v>
      </c>
      <c r="H60" s="213">
        <v>669</v>
      </c>
      <c r="I60" s="213">
        <v>885</v>
      </c>
      <c r="J60" s="213">
        <v>1006</v>
      </c>
    </row>
    <row r="61" spans="1:10" x14ac:dyDescent="0.25">
      <c r="A61" s="24"/>
      <c r="B61" s="24"/>
      <c r="C61" s="211" t="s">
        <v>579</v>
      </c>
      <c r="D61" s="212" t="s">
        <v>526</v>
      </c>
      <c r="E61" s="212" t="s">
        <v>529</v>
      </c>
      <c r="F61" s="213">
        <v>722</v>
      </c>
      <c r="G61" s="213">
        <v>900</v>
      </c>
      <c r="H61" s="213">
        <v>1210</v>
      </c>
      <c r="I61" s="213">
        <v>1305</v>
      </c>
      <c r="J61" s="213">
        <v>1407</v>
      </c>
    </row>
    <row r="62" spans="1:10" x14ac:dyDescent="0.25">
      <c r="A62" s="24"/>
      <c r="B62" s="24"/>
      <c r="C62" s="211" t="s">
        <v>580</v>
      </c>
      <c r="D62" s="212" t="s">
        <v>526</v>
      </c>
      <c r="E62" s="212" t="s">
        <v>538</v>
      </c>
      <c r="F62" s="213">
        <v>2476</v>
      </c>
      <c r="G62" s="213">
        <v>2958</v>
      </c>
      <c r="H62" s="213">
        <v>3299</v>
      </c>
      <c r="I62" s="213">
        <v>4161</v>
      </c>
      <c r="J62" s="213">
        <v>4836</v>
      </c>
    </row>
    <row r="63" spans="1:10" x14ac:dyDescent="0.25">
      <c r="A63" s="24"/>
      <c r="B63" s="24"/>
      <c r="C63" s="211" t="s">
        <v>581</v>
      </c>
      <c r="D63" s="212" t="s">
        <v>526</v>
      </c>
      <c r="E63" s="212" t="s">
        <v>582</v>
      </c>
      <c r="F63" s="213">
        <v>1117</v>
      </c>
      <c r="G63" s="213">
        <v>1449</v>
      </c>
      <c r="H63" s="213">
        <v>1750</v>
      </c>
      <c r="I63" s="213">
        <v>2007</v>
      </c>
      <c r="J63" s="213">
        <v>2277</v>
      </c>
    </row>
    <row r="64" spans="1:10" x14ac:dyDescent="0.25">
      <c r="A64" s="24"/>
      <c r="B64" s="24"/>
      <c r="C64" s="211" t="s">
        <v>583</v>
      </c>
      <c r="D64" s="212" t="s">
        <v>526</v>
      </c>
      <c r="E64" s="212" t="s">
        <v>535</v>
      </c>
      <c r="F64" s="213">
        <v>165</v>
      </c>
      <c r="G64" s="213">
        <v>217</v>
      </c>
      <c r="H64" s="213">
        <v>240</v>
      </c>
      <c r="I64" s="213">
        <v>259</v>
      </c>
      <c r="J64" s="213">
        <v>292</v>
      </c>
    </row>
    <row r="65" spans="1:10" x14ac:dyDescent="0.25">
      <c r="A65" s="24"/>
      <c r="B65" s="24"/>
      <c r="C65" s="211" t="s">
        <v>584</v>
      </c>
      <c r="D65" s="212" t="s">
        <v>526</v>
      </c>
      <c r="E65" s="212" t="s">
        <v>540</v>
      </c>
      <c r="F65" s="213">
        <v>1692</v>
      </c>
      <c r="G65" s="213">
        <v>1872</v>
      </c>
      <c r="H65" s="213">
        <v>2137</v>
      </c>
      <c r="I65" s="213">
        <v>2377</v>
      </c>
      <c r="J65" s="213">
        <v>2574</v>
      </c>
    </row>
    <row r="66" spans="1:10" x14ac:dyDescent="0.25">
      <c r="A66" s="24"/>
      <c r="B66" s="24"/>
      <c r="C66" s="211" t="s">
        <v>585</v>
      </c>
      <c r="D66" s="212" t="s">
        <v>526</v>
      </c>
      <c r="E66" s="212" t="s">
        <v>538</v>
      </c>
      <c r="F66" s="213">
        <v>2602</v>
      </c>
      <c r="G66" s="213">
        <v>2953</v>
      </c>
      <c r="H66" s="213">
        <v>3019</v>
      </c>
      <c r="I66" s="213">
        <v>3060</v>
      </c>
      <c r="J66" s="213">
        <v>3494</v>
      </c>
    </row>
    <row r="67" spans="1:10" x14ac:dyDescent="0.25">
      <c r="A67" s="24"/>
      <c r="B67" s="24"/>
      <c r="C67" s="211" t="s">
        <v>586</v>
      </c>
      <c r="D67" s="212" t="s">
        <v>526</v>
      </c>
      <c r="E67" s="212" t="s">
        <v>522</v>
      </c>
      <c r="F67" s="213">
        <v>3046</v>
      </c>
      <c r="G67" s="213">
        <v>3281</v>
      </c>
      <c r="H67" s="213">
        <v>3286</v>
      </c>
      <c r="I67" s="213">
        <v>3568</v>
      </c>
      <c r="J67" s="213">
        <v>4139</v>
      </c>
    </row>
    <row r="68" spans="1:10" x14ac:dyDescent="0.25">
      <c r="A68" s="24"/>
      <c r="B68" s="24"/>
      <c r="C68" s="211" t="s">
        <v>587</v>
      </c>
      <c r="D68" s="212" t="s">
        <v>526</v>
      </c>
      <c r="E68" s="212" t="s">
        <v>529</v>
      </c>
      <c r="F68" s="213">
        <v>1200</v>
      </c>
      <c r="G68" s="213">
        <v>1388</v>
      </c>
      <c r="H68" s="213">
        <v>1653</v>
      </c>
      <c r="I68" s="213">
        <v>1853</v>
      </c>
      <c r="J68" s="213">
        <v>2057</v>
      </c>
    </row>
    <row r="69" spans="1:10" x14ac:dyDescent="0.25">
      <c r="A69" s="24"/>
      <c r="B69" s="24"/>
      <c r="C69" s="211" t="s">
        <v>588</v>
      </c>
      <c r="D69" s="212" t="s">
        <v>526</v>
      </c>
      <c r="E69" s="212" t="s">
        <v>532</v>
      </c>
      <c r="F69" s="213">
        <v>633</v>
      </c>
      <c r="G69" s="213">
        <v>963</v>
      </c>
      <c r="H69" s="213">
        <v>1254</v>
      </c>
      <c r="I69" s="213">
        <v>1426</v>
      </c>
      <c r="J69" s="213">
        <v>1650</v>
      </c>
    </row>
    <row r="70" spans="1:10" x14ac:dyDescent="0.25">
      <c r="A70" s="24"/>
      <c r="B70" s="24"/>
      <c r="C70" s="211" t="s">
        <v>589</v>
      </c>
      <c r="D70" s="212" t="s">
        <v>526</v>
      </c>
      <c r="E70" s="212" t="s">
        <v>540</v>
      </c>
      <c r="F70" s="213">
        <v>319</v>
      </c>
      <c r="G70" s="213">
        <v>375</v>
      </c>
      <c r="H70" s="213">
        <v>361</v>
      </c>
      <c r="I70" s="213">
        <v>381</v>
      </c>
      <c r="J70" s="213">
        <v>478</v>
      </c>
    </row>
    <row r="71" spans="1:10" x14ac:dyDescent="0.25">
      <c r="A71" s="24"/>
      <c r="B71" s="24"/>
      <c r="C71" s="211" t="s">
        <v>590</v>
      </c>
      <c r="D71" s="212" t="s">
        <v>526</v>
      </c>
      <c r="E71" s="212" t="s">
        <v>538</v>
      </c>
      <c r="F71" s="213">
        <v>3860</v>
      </c>
      <c r="G71" s="213">
        <v>4491</v>
      </c>
      <c r="H71" s="213">
        <v>4974</v>
      </c>
      <c r="I71" s="213">
        <v>5248</v>
      </c>
      <c r="J71" s="213">
        <v>5546</v>
      </c>
    </row>
    <row r="72" spans="1:10" x14ac:dyDescent="0.25">
      <c r="A72" s="24"/>
      <c r="B72" s="24"/>
      <c r="C72" s="211" t="s">
        <v>591</v>
      </c>
      <c r="D72" s="212" t="s">
        <v>526</v>
      </c>
      <c r="E72" s="212" t="s">
        <v>538</v>
      </c>
      <c r="F72" s="213">
        <v>489</v>
      </c>
      <c r="G72" s="213">
        <v>641</v>
      </c>
      <c r="H72" s="213">
        <v>753</v>
      </c>
      <c r="I72" s="213">
        <v>917</v>
      </c>
      <c r="J72" s="213">
        <v>1037</v>
      </c>
    </row>
    <row r="73" spans="1:10" x14ac:dyDescent="0.25">
      <c r="A73" s="24"/>
      <c r="B73" s="24"/>
      <c r="C73" s="211" t="s">
        <v>592</v>
      </c>
      <c r="D73" s="212" t="s">
        <v>526</v>
      </c>
      <c r="E73" s="212" t="s">
        <v>582</v>
      </c>
      <c r="F73" s="213">
        <v>3116</v>
      </c>
      <c r="G73" s="213">
        <v>3622</v>
      </c>
      <c r="H73" s="213">
        <v>4028</v>
      </c>
      <c r="I73" s="213">
        <v>4837</v>
      </c>
      <c r="J73" s="213">
        <v>5548</v>
      </c>
    </row>
    <row r="74" spans="1:10" x14ac:dyDescent="0.25">
      <c r="A74" s="24"/>
      <c r="B74" s="24"/>
      <c r="C74" s="211" t="s">
        <v>593</v>
      </c>
      <c r="D74" s="212" t="s">
        <v>526</v>
      </c>
      <c r="E74" s="212" t="s">
        <v>540</v>
      </c>
      <c r="F74" s="213">
        <v>674</v>
      </c>
      <c r="G74" s="213">
        <v>715</v>
      </c>
      <c r="H74" s="213">
        <v>806</v>
      </c>
      <c r="I74" s="213">
        <v>806</v>
      </c>
      <c r="J74" s="213">
        <v>879</v>
      </c>
    </row>
    <row r="75" spans="1:10" x14ac:dyDescent="0.25">
      <c r="A75" s="24"/>
      <c r="B75" s="24"/>
      <c r="C75" s="211" t="s">
        <v>594</v>
      </c>
      <c r="D75" s="212" t="s">
        <v>526</v>
      </c>
      <c r="E75" s="212" t="s">
        <v>582</v>
      </c>
      <c r="F75" s="213">
        <v>741</v>
      </c>
      <c r="G75" s="213">
        <v>876</v>
      </c>
      <c r="H75" s="213">
        <v>927</v>
      </c>
      <c r="I75" s="213">
        <v>959</v>
      </c>
      <c r="J75" s="213">
        <v>1029</v>
      </c>
    </row>
    <row r="76" spans="1:10" x14ac:dyDescent="0.25">
      <c r="A76" s="24"/>
      <c r="B76" s="24"/>
      <c r="C76" s="211" t="s">
        <v>595</v>
      </c>
      <c r="D76" s="212" t="s">
        <v>526</v>
      </c>
      <c r="E76" s="212" t="s">
        <v>538</v>
      </c>
      <c r="F76" s="213">
        <v>3610</v>
      </c>
      <c r="G76" s="213">
        <v>4079</v>
      </c>
      <c r="H76" s="213">
        <v>4182</v>
      </c>
      <c r="I76" s="213">
        <v>4674</v>
      </c>
      <c r="J76" s="213">
        <v>5259</v>
      </c>
    </row>
    <row r="77" spans="1:10" x14ac:dyDescent="0.25">
      <c r="A77" s="24"/>
      <c r="B77" s="24"/>
      <c r="C77" s="211" t="s">
        <v>596</v>
      </c>
      <c r="D77" s="212" t="s">
        <v>526</v>
      </c>
      <c r="E77" s="212" t="s">
        <v>527</v>
      </c>
      <c r="F77" s="213">
        <v>129</v>
      </c>
      <c r="G77" s="213">
        <v>152</v>
      </c>
      <c r="H77" s="213">
        <v>137</v>
      </c>
      <c r="I77" s="213">
        <v>184</v>
      </c>
      <c r="J77" s="213">
        <v>208</v>
      </c>
    </row>
    <row r="78" spans="1:10" x14ac:dyDescent="0.25">
      <c r="A78" s="24"/>
      <c r="B78" s="24"/>
      <c r="C78" s="211" t="s">
        <v>597</v>
      </c>
      <c r="D78" s="212" t="s">
        <v>526</v>
      </c>
      <c r="E78" s="212" t="s">
        <v>582</v>
      </c>
      <c r="F78" s="213">
        <v>1509</v>
      </c>
      <c r="G78" s="213">
        <v>2058</v>
      </c>
      <c r="H78" s="213">
        <v>2808</v>
      </c>
      <c r="I78" s="213">
        <v>3267</v>
      </c>
      <c r="J78" s="213">
        <v>3505</v>
      </c>
    </row>
    <row r="79" spans="1:10" x14ac:dyDescent="0.25">
      <c r="A79" s="24"/>
      <c r="B79" s="24"/>
      <c r="C79" s="211" t="s">
        <v>598</v>
      </c>
      <c r="D79" s="212" t="s">
        <v>526</v>
      </c>
      <c r="E79" s="212" t="s">
        <v>543</v>
      </c>
      <c r="F79" s="213">
        <v>2050</v>
      </c>
      <c r="G79" s="213">
        <v>2104</v>
      </c>
      <c r="H79" s="213">
        <v>2055</v>
      </c>
      <c r="I79" s="213">
        <v>2070</v>
      </c>
      <c r="J79" s="213">
        <v>2119</v>
      </c>
    </row>
    <row r="80" spans="1:10" x14ac:dyDescent="0.25">
      <c r="A80" s="24"/>
      <c r="B80" s="24"/>
      <c r="C80" s="211" t="s">
        <v>599</v>
      </c>
      <c r="D80" s="212" t="s">
        <v>526</v>
      </c>
      <c r="E80" s="212" t="s">
        <v>522</v>
      </c>
      <c r="F80" s="213">
        <v>5246</v>
      </c>
      <c r="G80" s="213">
        <v>5772</v>
      </c>
      <c r="H80" s="213">
        <v>6115</v>
      </c>
      <c r="I80" s="213">
        <v>6745</v>
      </c>
      <c r="J80" s="213">
        <v>7705</v>
      </c>
    </row>
    <row r="81" spans="1:10" x14ac:dyDescent="0.25">
      <c r="A81" s="24"/>
      <c r="B81" s="24"/>
      <c r="C81" s="211" t="s">
        <v>600</v>
      </c>
      <c r="D81" s="212" t="s">
        <v>526</v>
      </c>
      <c r="E81" s="212" t="s">
        <v>535</v>
      </c>
      <c r="F81" s="213">
        <v>243</v>
      </c>
      <c r="G81" s="213">
        <v>322</v>
      </c>
      <c r="H81" s="213">
        <v>368</v>
      </c>
      <c r="I81" s="213">
        <v>424</v>
      </c>
      <c r="J81" s="213">
        <v>433</v>
      </c>
    </row>
    <row r="82" spans="1:10" x14ac:dyDescent="0.25">
      <c r="A82" s="24"/>
      <c r="B82" s="24"/>
      <c r="C82" s="211" t="s">
        <v>601</v>
      </c>
      <c r="D82" s="212" t="s">
        <v>526</v>
      </c>
      <c r="E82" s="212" t="s">
        <v>532</v>
      </c>
      <c r="F82" s="213">
        <v>1672</v>
      </c>
      <c r="G82" s="213">
        <v>1846</v>
      </c>
      <c r="H82" s="213">
        <v>1990</v>
      </c>
      <c r="I82" s="213">
        <v>2268</v>
      </c>
      <c r="J82" s="213">
        <v>2421</v>
      </c>
    </row>
    <row r="83" spans="1:10" x14ac:dyDescent="0.25">
      <c r="A83" s="24"/>
      <c r="B83" s="24"/>
      <c r="C83" s="211" t="s">
        <v>602</v>
      </c>
      <c r="D83" s="212" t="s">
        <v>526</v>
      </c>
      <c r="E83" s="212" t="s">
        <v>529</v>
      </c>
      <c r="F83" s="213">
        <v>516</v>
      </c>
      <c r="G83" s="213">
        <v>647</v>
      </c>
      <c r="H83" s="213">
        <v>721</v>
      </c>
      <c r="I83" s="213">
        <v>768</v>
      </c>
      <c r="J83" s="213">
        <v>876</v>
      </c>
    </row>
    <row r="84" spans="1:10" x14ac:dyDescent="0.25">
      <c r="A84" s="24"/>
      <c r="B84" s="24"/>
      <c r="C84" s="211" t="s">
        <v>603</v>
      </c>
      <c r="D84" s="212" t="s">
        <v>526</v>
      </c>
      <c r="E84" s="212" t="s">
        <v>535</v>
      </c>
      <c r="F84" s="213">
        <v>1640</v>
      </c>
      <c r="G84" s="213">
        <v>1937</v>
      </c>
      <c r="H84" s="213">
        <v>2603</v>
      </c>
      <c r="I84" s="213">
        <v>2945</v>
      </c>
      <c r="J84" s="213">
        <v>3578</v>
      </c>
    </row>
    <row r="85" spans="1:10" x14ac:dyDescent="0.25">
      <c r="A85" s="24"/>
      <c r="B85" s="24"/>
      <c r="C85" s="211" t="s">
        <v>604</v>
      </c>
      <c r="D85" s="212" t="s">
        <v>526</v>
      </c>
      <c r="E85" s="212" t="s">
        <v>605</v>
      </c>
      <c r="F85" s="213">
        <v>582</v>
      </c>
      <c r="G85" s="213">
        <v>708</v>
      </c>
      <c r="H85" s="213">
        <v>747</v>
      </c>
      <c r="I85" s="213">
        <v>777</v>
      </c>
      <c r="J85" s="213">
        <v>783</v>
      </c>
    </row>
    <row r="86" spans="1:10" x14ac:dyDescent="0.25">
      <c r="A86" s="24"/>
      <c r="B86" s="24"/>
      <c r="C86" s="211" t="s">
        <v>606</v>
      </c>
      <c r="D86" s="212" t="s">
        <v>526</v>
      </c>
      <c r="E86" s="212" t="s">
        <v>529</v>
      </c>
      <c r="F86" s="213">
        <v>695</v>
      </c>
      <c r="G86" s="213">
        <v>729</v>
      </c>
      <c r="H86" s="213">
        <v>896</v>
      </c>
      <c r="I86" s="213">
        <v>976</v>
      </c>
      <c r="J86" s="213">
        <v>1227</v>
      </c>
    </row>
    <row r="87" spans="1:10" x14ac:dyDescent="0.25">
      <c r="A87" s="24"/>
      <c r="B87" s="24"/>
      <c r="C87" s="211" t="s">
        <v>607</v>
      </c>
      <c r="D87" s="212" t="s">
        <v>526</v>
      </c>
      <c r="E87" s="212" t="s">
        <v>582</v>
      </c>
      <c r="F87" s="213">
        <v>761</v>
      </c>
      <c r="G87" s="213">
        <v>992</v>
      </c>
      <c r="H87" s="213">
        <v>1059</v>
      </c>
      <c r="I87" s="213">
        <v>1343</v>
      </c>
      <c r="J87" s="213">
        <v>1507</v>
      </c>
    </row>
    <row r="88" spans="1:10" x14ac:dyDescent="0.25">
      <c r="A88" s="24"/>
      <c r="B88" s="24"/>
      <c r="C88" s="211" t="s">
        <v>608</v>
      </c>
      <c r="D88" s="212" t="s">
        <v>526</v>
      </c>
      <c r="E88" s="212" t="s">
        <v>522</v>
      </c>
      <c r="F88" s="213">
        <v>949</v>
      </c>
      <c r="G88" s="213">
        <v>1111</v>
      </c>
      <c r="H88" s="213">
        <v>1177</v>
      </c>
      <c r="I88" s="213">
        <v>1456</v>
      </c>
      <c r="J88" s="213">
        <v>1573</v>
      </c>
    </row>
    <row r="89" spans="1:10" x14ac:dyDescent="0.25">
      <c r="A89" s="24"/>
      <c r="B89" s="24"/>
      <c r="C89" s="211" t="s">
        <v>609</v>
      </c>
      <c r="D89" s="212" t="s">
        <v>526</v>
      </c>
      <c r="E89" s="212" t="s">
        <v>529</v>
      </c>
      <c r="F89" s="213">
        <v>813</v>
      </c>
      <c r="G89" s="213">
        <v>812</v>
      </c>
      <c r="H89" s="213">
        <v>804</v>
      </c>
      <c r="I89" s="213">
        <v>915</v>
      </c>
      <c r="J89" s="213">
        <v>1214</v>
      </c>
    </row>
    <row r="90" spans="1:10" x14ac:dyDescent="0.25">
      <c r="A90" s="24"/>
      <c r="B90" s="24"/>
      <c r="C90" s="211" t="s">
        <v>610</v>
      </c>
      <c r="D90" s="212" t="s">
        <v>526</v>
      </c>
      <c r="E90" s="212" t="s">
        <v>543</v>
      </c>
      <c r="F90" s="213">
        <v>926</v>
      </c>
      <c r="G90" s="213">
        <v>1041</v>
      </c>
      <c r="H90" s="213">
        <v>1184</v>
      </c>
      <c r="I90" s="213">
        <v>1230</v>
      </c>
      <c r="J90" s="213">
        <v>1340</v>
      </c>
    </row>
    <row r="91" spans="1:10" x14ac:dyDescent="0.25">
      <c r="A91" s="24"/>
      <c r="B91" s="24"/>
      <c r="C91" s="211" t="s">
        <v>611</v>
      </c>
      <c r="D91" s="212" t="s">
        <v>526</v>
      </c>
      <c r="E91" s="212" t="s">
        <v>582</v>
      </c>
      <c r="F91" s="213">
        <v>616</v>
      </c>
      <c r="G91" s="213">
        <v>668</v>
      </c>
      <c r="H91" s="213">
        <v>816</v>
      </c>
      <c r="I91" s="213">
        <v>881</v>
      </c>
      <c r="J91" s="213">
        <v>936</v>
      </c>
    </row>
    <row r="92" spans="1:10" x14ac:dyDescent="0.25">
      <c r="A92" s="24"/>
      <c r="B92" s="24"/>
      <c r="C92" s="211" t="s">
        <v>612</v>
      </c>
      <c r="D92" s="212" t="s">
        <v>526</v>
      </c>
      <c r="E92" s="212" t="s">
        <v>529</v>
      </c>
      <c r="F92" s="213">
        <v>2219</v>
      </c>
      <c r="G92" s="213">
        <v>2400</v>
      </c>
      <c r="H92" s="213">
        <v>2575</v>
      </c>
      <c r="I92" s="213">
        <v>3226</v>
      </c>
      <c r="J92" s="213">
        <v>4025</v>
      </c>
    </row>
    <row r="93" spans="1:10" x14ac:dyDescent="0.25">
      <c r="A93" s="24"/>
      <c r="B93" s="24"/>
      <c r="C93" s="211" t="s">
        <v>613</v>
      </c>
      <c r="D93" s="212" t="s">
        <v>526</v>
      </c>
      <c r="E93" s="212" t="s">
        <v>532</v>
      </c>
      <c r="F93" s="213">
        <v>167</v>
      </c>
      <c r="G93" s="213">
        <v>259</v>
      </c>
      <c r="H93" s="213">
        <v>405</v>
      </c>
      <c r="I93" s="213">
        <v>546</v>
      </c>
      <c r="J93" s="213">
        <v>618</v>
      </c>
    </row>
    <row r="94" spans="1:10" x14ac:dyDescent="0.25">
      <c r="A94" s="24"/>
      <c r="B94" s="24"/>
      <c r="C94" s="211" t="s">
        <v>614</v>
      </c>
      <c r="D94" s="212" t="s">
        <v>526</v>
      </c>
      <c r="E94" s="212" t="s">
        <v>532</v>
      </c>
      <c r="F94" s="213">
        <v>800</v>
      </c>
      <c r="G94" s="213">
        <v>1102</v>
      </c>
      <c r="H94" s="213">
        <v>1569</v>
      </c>
      <c r="I94" s="213">
        <v>1864</v>
      </c>
      <c r="J94" s="213">
        <v>2060</v>
      </c>
    </row>
    <row r="95" spans="1:10" x14ac:dyDescent="0.25">
      <c r="A95" s="24"/>
      <c r="B95" s="24"/>
      <c r="C95" s="211" t="s">
        <v>615</v>
      </c>
      <c r="D95" s="212" t="s">
        <v>526</v>
      </c>
      <c r="E95" s="212" t="s">
        <v>605</v>
      </c>
      <c r="F95" s="213">
        <v>3044</v>
      </c>
      <c r="G95" s="213">
        <v>3568</v>
      </c>
      <c r="H95" s="213">
        <v>3917</v>
      </c>
      <c r="I95" s="213">
        <v>5163</v>
      </c>
      <c r="J95" s="213">
        <v>5588</v>
      </c>
    </row>
    <row r="96" spans="1:10" x14ac:dyDescent="0.25">
      <c r="A96" s="24"/>
      <c r="B96" s="24"/>
      <c r="C96" s="211" t="s">
        <v>616</v>
      </c>
      <c r="D96" s="212" t="s">
        <v>521</v>
      </c>
      <c r="E96" s="212" t="s">
        <v>540</v>
      </c>
      <c r="F96" s="213">
        <v>374</v>
      </c>
      <c r="G96" s="213">
        <v>433</v>
      </c>
      <c r="H96" s="213">
        <v>434</v>
      </c>
      <c r="I96" s="213">
        <v>398</v>
      </c>
      <c r="J96" s="213">
        <v>423</v>
      </c>
    </row>
    <row r="97" spans="1:10" x14ac:dyDescent="0.25">
      <c r="A97" s="24"/>
      <c r="B97" s="24"/>
      <c r="C97" s="211" t="s">
        <v>617</v>
      </c>
      <c r="D97" s="212" t="s">
        <v>526</v>
      </c>
      <c r="E97" s="212" t="s">
        <v>582</v>
      </c>
      <c r="F97" s="213">
        <v>1834</v>
      </c>
      <c r="G97" s="213">
        <v>1879</v>
      </c>
      <c r="H97" s="213">
        <v>2276</v>
      </c>
      <c r="I97" s="213">
        <v>2569</v>
      </c>
      <c r="J97" s="213">
        <v>2646</v>
      </c>
    </row>
    <row r="98" spans="1:10" x14ac:dyDescent="0.25">
      <c r="A98" s="24"/>
      <c r="B98" s="24"/>
      <c r="C98" s="211" t="s">
        <v>618</v>
      </c>
      <c r="D98" s="212" t="s">
        <v>526</v>
      </c>
      <c r="E98" s="212" t="s">
        <v>527</v>
      </c>
      <c r="F98" s="213">
        <v>206</v>
      </c>
      <c r="G98" s="213">
        <v>275</v>
      </c>
      <c r="H98" s="213">
        <v>264</v>
      </c>
      <c r="I98" s="213">
        <v>325</v>
      </c>
      <c r="J98" s="213">
        <v>363</v>
      </c>
    </row>
    <row r="99" spans="1:10" x14ac:dyDescent="0.25">
      <c r="A99" s="24"/>
      <c r="B99" s="24"/>
      <c r="C99" s="211" t="s">
        <v>619</v>
      </c>
      <c r="D99" s="212" t="s">
        <v>526</v>
      </c>
      <c r="E99" s="212" t="s">
        <v>538</v>
      </c>
      <c r="F99" s="213">
        <v>1041</v>
      </c>
      <c r="G99" s="213">
        <v>1328</v>
      </c>
      <c r="H99" s="213">
        <v>1377</v>
      </c>
      <c r="I99" s="213">
        <v>1812</v>
      </c>
      <c r="J99" s="213">
        <v>2074</v>
      </c>
    </row>
    <row r="100" spans="1:10" x14ac:dyDescent="0.25">
      <c r="A100" s="24"/>
      <c r="B100" s="24"/>
      <c r="C100" s="211" t="s">
        <v>620</v>
      </c>
      <c r="D100" s="212" t="s">
        <v>526</v>
      </c>
      <c r="E100" s="212" t="s">
        <v>524</v>
      </c>
      <c r="F100" s="213">
        <v>691</v>
      </c>
      <c r="G100" s="213">
        <v>662</v>
      </c>
      <c r="H100" s="213">
        <v>701</v>
      </c>
      <c r="I100" s="213">
        <v>751</v>
      </c>
      <c r="J100" s="213">
        <v>854</v>
      </c>
    </row>
    <row r="101" spans="1:10" x14ac:dyDescent="0.25">
      <c r="A101" s="24"/>
      <c r="B101" s="24"/>
      <c r="C101" s="211" t="s">
        <v>621</v>
      </c>
      <c r="D101" s="212" t="s">
        <v>521</v>
      </c>
      <c r="E101" s="212" t="s">
        <v>540</v>
      </c>
      <c r="F101" s="213">
        <v>2433</v>
      </c>
      <c r="G101" s="213">
        <v>2581</v>
      </c>
      <c r="H101" s="213">
        <v>2710</v>
      </c>
      <c r="I101" s="213">
        <v>3098</v>
      </c>
      <c r="J101" s="213">
        <v>3471</v>
      </c>
    </row>
    <row r="102" spans="1:10" x14ac:dyDescent="0.25">
      <c r="A102" s="24"/>
      <c r="B102" s="24"/>
      <c r="C102" s="211" t="s">
        <v>622</v>
      </c>
      <c r="D102" s="212" t="s">
        <v>526</v>
      </c>
      <c r="E102" s="212" t="s">
        <v>540</v>
      </c>
      <c r="F102" s="213">
        <v>1465</v>
      </c>
      <c r="G102" s="213">
        <v>1588</v>
      </c>
      <c r="H102" s="213">
        <v>1611</v>
      </c>
      <c r="I102" s="213">
        <v>1581</v>
      </c>
      <c r="J102" s="213">
        <v>1673</v>
      </c>
    </row>
    <row r="103" spans="1:10" x14ac:dyDescent="0.25">
      <c r="A103" s="24"/>
      <c r="B103" s="24"/>
      <c r="C103" s="211" t="s">
        <v>623</v>
      </c>
      <c r="D103" s="212" t="s">
        <v>526</v>
      </c>
      <c r="E103" s="212" t="s">
        <v>524</v>
      </c>
      <c r="F103" s="213">
        <v>3080</v>
      </c>
      <c r="G103" s="213">
        <v>3577</v>
      </c>
      <c r="H103" s="213">
        <v>3910</v>
      </c>
      <c r="I103" s="213">
        <v>4119</v>
      </c>
      <c r="J103" s="213">
        <v>4342</v>
      </c>
    </row>
    <row r="104" spans="1:10" x14ac:dyDescent="0.25">
      <c r="A104" s="24"/>
      <c r="B104" s="24"/>
      <c r="C104" s="211" t="s">
        <v>624</v>
      </c>
      <c r="D104" s="212" t="s">
        <v>526</v>
      </c>
      <c r="E104" s="212" t="s">
        <v>538</v>
      </c>
      <c r="F104" s="213">
        <v>1114</v>
      </c>
      <c r="G104" s="213">
        <v>1320</v>
      </c>
      <c r="H104" s="213">
        <v>1486</v>
      </c>
      <c r="I104" s="213">
        <v>1589</v>
      </c>
      <c r="J104" s="213">
        <v>1747</v>
      </c>
    </row>
    <row r="105" spans="1:10" x14ac:dyDescent="0.25">
      <c r="A105" s="24"/>
      <c r="B105" s="24"/>
      <c r="C105" s="211" t="s">
        <v>625</v>
      </c>
      <c r="D105" s="212" t="s">
        <v>526</v>
      </c>
      <c r="E105" s="212" t="s">
        <v>522</v>
      </c>
      <c r="F105" s="213">
        <v>4356</v>
      </c>
      <c r="G105" s="213">
        <v>4781</v>
      </c>
      <c r="H105" s="213">
        <v>5025</v>
      </c>
      <c r="I105" s="213">
        <v>5625</v>
      </c>
      <c r="J105" s="213">
        <v>6091</v>
      </c>
    </row>
    <row r="106" spans="1:10" x14ac:dyDescent="0.25">
      <c r="A106" s="24"/>
      <c r="B106" s="24"/>
      <c r="C106" s="211" t="s">
        <v>626</v>
      </c>
      <c r="D106" s="212" t="s">
        <v>521</v>
      </c>
      <c r="E106" s="212" t="s">
        <v>582</v>
      </c>
      <c r="F106" s="213">
        <v>2801</v>
      </c>
      <c r="G106" s="213">
        <v>2958</v>
      </c>
      <c r="H106" s="213">
        <v>3218</v>
      </c>
      <c r="I106" s="213">
        <v>3191</v>
      </c>
      <c r="J106" s="213">
        <v>3625</v>
      </c>
    </row>
    <row r="107" spans="1:10" x14ac:dyDescent="0.25">
      <c r="A107" s="24"/>
      <c r="B107" s="24"/>
      <c r="C107" s="211" t="s">
        <v>627</v>
      </c>
      <c r="D107" s="212" t="s">
        <v>526</v>
      </c>
      <c r="E107" s="212" t="s">
        <v>540</v>
      </c>
      <c r="F107" s="213">
        <v>1254</v>
      </c>
      <c r="G107" s="213">
        <v>1197</v>
      </c>
      <c r="H107" s="213">
        <v>1298</v>
      </c>
      <c r="I107" s="213">
        <v>1307</v>
      </c>
      <c r="J107" s="213">
        <v>1289</v>
      </c>
    </row>
    <row r="108" spans="1:10" x14ac:dyDescent="0.25">
      <c r="A108" s="24"/>
      <c r="B108" s="24"/>
      <c r="C108" s="211" t="s">
        <v>628</v>
      </c>
      <c r="D108" s="212" t="s">
        <v>526</v>
      </c>
      <c r="E108" s="212" t="s">
        <v>543</v>
      </c>
      <c r="F108" s="213">
        <v>346</v>
      </c>
      <c r="G108" s="213">
        <v>381</v>
      </c>
      <c r="H108" s="213">
        <v>409</v>
      </c>
      <c r="I108" s="213">
        <v>444</v>
      </c>
      <c r="J108" s="213">
        <v>446</v>
      </c>
    </row>
    <row r="109" spans="1:10" x14ac:dyDescent="0.25">
      <c r="A109" s="24"/>
      <c r="B109" s="24"/>
      <c r="C109" s="211" t="s">
        <v>629</v>
      </c>
      <c r="D109" s="212" t="s">
        <v>526</v>
      </c>
      <c r="E109" s="212" t="s">
        <v>540</v>
      </c>
      <c r="F109" s="213">
        <v>1882</v>
      </c>
      <c r="G109" s="213">
        <v>2052</v>
      </c>
      <c r="H109" s="213">
        <v>2287</v>
      </c>
      <c r="I109" s="213">
        <v>2534</v>
      </c>
      <c r="J109" s="213">
        <v>2742</v>
      </c>
    </row>
    <row r="110" spans="1:10" x14ac:dyDescent="0.25">
      <c r="A110" s="24"/>
      <c r="B110" s="24"/>
      <c r="C110" s="211" t="s">
        <v>630</v>
      </c>
      <c r="D110" s="212" t="s">
        <v>521</v>
      </c>
      <c r="E110" s="212" t="s">
        <v>529</v>
      </c>
      <c r="F110" s="213">
        <v>7585</v>
      </c>
      <c r="G110" s="213">
        <v>7530</v>
      </c>
      <c r="H110" s="213">
        <v>7568</v>
      </c>
      <c r="I110" s="213">
        <v>8296</v>
      </c>
      <c r="J110" s="213">
        <v>8017</v>
      </c>
    </row>
    <row r="111" spans="1:10" x14ac:dyDescent="0.25">
      <c r="A111" s="24"/>
      <c r="B111" s="24"/>
      <c r="C111" s="211" t="s">
        <v>631</v>
      </c>
      <c r="D111" s="212" t="s">
        <v>526</v>
      </c>
      <c r="E111" s="212" t="s">
        <v>540</v>
      </c>
      <c r="F111" s="213">
        <v>1665</v>
      </c>
      <c r="G111" s="213">
        <v>2001</v>
      </c>
      <c r="H111" s="213">
        <v>2192</v>
      </c>
      <c r="I111" s="213">
        <v>2124</v>
      </c>
      <c r="J111" s="213">
        <v>2148</v>
      </c>
    </row>
    <row r="112" spans="1:10" x14ac:dyDescent="0.25">
      <c r="A112" s="24"/>
      <c r="B112" s="24"/>
      <c r="C112" s="211" t="s">
        <v>632</v>
      </c>
      <c r="D112" s="212" t="s">
        <v>526</v>
      </c>
      <c r="E112" s="212" t="s">
        <v>543</v>
      </c>
      <c r="F112" s="213">
        <v>509</v>
      </c>
      <c r="G112" s="213">
        <v>562</v>
      </c>
      <c r="H112" s="213">
        <v>662</v>
      </c>
      <c r="I112" s="213">
        <v>739</v>
      </c>
      <c r="J112" s="213">
        <v>762</v>
      </c>
    </row>
    <row r="113" spans="1:10" x14ac:dyDescent="0.25">
      <c r="A113" s="24"/>
      <c r="B113" s="24"/>
      <c r="C113" s="211" t="s">
        <v>633</v>
      </c>
      <c r="D113" s="212" t="s">
        <v>526</v>
      </c>
      <c r="E113" s="212" t="s">
        <v>535</v>
      </c>
      <c r="F113" s="213">
        <v>954</v>
      </c>
      <c r="G113" s="213">
        <v>1349</v>
      </c>
      <c r="H113" s="213">
        <v>1819</v>
      </c>
      <c r="I113" s="213">
        <v>2175</v>
      </c>
      <c r="J113" s="213">
        <v>2367</v>
      </c>
    </row>
    <row r="114" spans="1:10" x14ac:dyDescent="0.25">
      <c r="A114" s="24"/>
      <c r="B114" s="24"/>
      <c r="C114" s="211" t="s">
        <v>634</v>
      </c>
      <c r="D114" s="212" t="s">
        <v>526</v>
      </c>
      <c r="E114" s="212" t="s">
        <v>605</v>
      </c>
      <c r="F114" s="213">
        <v>2218</v>
      </c>
      <c r="G114" s="213">
        <v>2665</v>
      </c>
      <c r="H114" s="213">
        <v>3043</v>
      </c>
      <c r="I114" s="213">
        <v>3620</v>
      </c>
      <c r="J114" s="213">
        <v>3927</v>
      </c>
    </row>
    <row r="115" spans="1:10" x14ac:dyDescent="0.25">
      <c r="A115" s="24"/>
      <c r="B115" s="24"/>
      <c r="C115" s="211" t="s">
        <v>635</v>
      </c>
      <c r="D115" s="212" t="s">
        <v>526</v>
      </c>
      <c r="E115" s="212" t="s">
        <v>538</v>
      </c>
      <c r="F115" s="213">
        <v>943</v>
      </c>
      <c r="G115" s="213">
        <v>1291</v>
      </c>
      <c r="H115" s="213">
        <v>1551</v>
      </c>
      <c r="I115" s="213">
        <v>1953</v>
      </c>
      <c r="J115" s="213">
        <v>2114</v>
      </c>
    </row>
    <row r="116" spans="1:10" x14ac:dyDescent="0.25">
      <c r="A116" s="24"/>
      <c r="B116" s="24"/>
      <c r="C116" s="211" t="s">
        <v>636</v>
      </c>
      <c r="D116" s="212" t="s">
        <v>526</v>
      </c>
      <c r="E116" s="212" t="s">
        <v>535</v>
      </c>
      <c r="F116" s="213">
        <v>275</v>
      </c>
      <c r="G116" s="213">
        <v>303</v>
      </c>
      <c r="H116" s="213">
        <v>313</v>
      </c>
      <c r="I116" s="213">
        <v>303</v>
      </c>
      <c r="J116" s="213">
        <v>334</v>
      </c>
    </row>
    <row r="117" spans="1:10" x14ac:dyDescent="0.25">
      <c r="A117" s="24"/>
      <c r="B117" s="24"/>
      <c r="C117" s="211" t="s">
        <v>637</v>
      </c>
      <c r="D117" s="212" t="s">
        <v>526</v>
      </c>
      <c r="E117" s="212" t="s">
        <v>529</v>
      </c>
      <c r="F117" s="213">
        <v>1539</v>
      </c>
      <c r="G117" s="213">
        <v>1758</v>
      </c>
      <c r="H117" s="213">
        <v>2055</v>
      </c>
      <c r="I117" s="213">
        <v>2636</v>
      </c>
      <c r="J117" s="213">
        <v>2936</v>
      </c>
    </row>
    <row r="118" spans="1:10" x14ac:dyDescent="0.25">
      <c r="A118" s="24"/>
      <c r="B118" s="24"/>
      <c r="C118" s="211" t="s">
        <v>638</v>
      </c>
      <c r="D118" s="212" t="s">
        <v>526</v>
      </c>
      <c r="E118" s="212" t="s">
        <v>540</v>
      </c>
      <c r="F118" s="213">
        <v>191</v>
      </c>
      <c r="G118" s="213">
        <v>247</v>
      </c>
      <c r="H118" s="213">
        <v>257</v>
      </c>
      <c r="I118" s="213">
        <v>240</v>
      </c>
      <c r="J118" s="213">
        <v>239</v>
      </c>
    </row>
    <row r="119" spans="1:10" x14ac:dyDescent="0.25">
      <c r="A119" s="24"/>
      <c r="B119" s="24"/>
      <c r="C119" s="211" t="s">
        <v>639</v>
      </c>
      <c r="D119" s="212" t="s">
        <v>521</v>
      </c>
      <c r="E119" s="212" t="s">
        <v>538</v>
      </c>
      <c r="F119" s="213">
        <v>3285</v>
      </c>
      <c r="G119" s="213">
        <v>3827</v>
      </c>
      <c r="H119" s="213">
        <v>4239</v>
      </c>
      <c r="I119" s="213">
        <v>4648</v>
      </c>
      <c r="J119" s="213">
        <v>5490</v>
      </c>
    </row>
    <row r="120" spans="1:10" x14ac:dyDescent="0.25">
      <c r="A120" s="24"/>
      <c r="B120" s="24"/>
      <c r="C120" s="211" t="s">
        <v>640</v>
      </c>
      <c r="D120" s="212" t="s">
        <v>526</v>
      </c>
      <c r="E120" s="212" t="s">
        <v>543</v>
      </c>
      <c r="F120" s="213">
        <v>457</v>
      </c>
      <c r="G120" s="213">
        <v>4752</v>
      </c>
      <c r="H120" s="213">
        <v>5511</v>
      </c>
      <c r="I120" s="213">
        <v>5609</v>
      </c>
      <c r="J120" s="213">
        <v>6219</v>
      </c>
    </row>
    <row r="121" spans="1:10" x14ac:dyDescent="0.25">
      <c r="A121" s="24"/>
      <c r="B121" s="24"/>
      <c r="C121" s="211" t="s">
        <v>641</v>
      </c>
      <c r="D121" s="212" t="s">
        <v>526</v>
      </c>
      <c r="E121" s="212" t="s">
        <v>527</v>
      </c>
      <c r="F121" s="213">
        <v>1788</v>
      </c>
      <c r="G121" s="213">
        <v>1936</v>
      </c>
      <c r="H121" s="213">
        <v>2689</v>
      </c>
      <c r="I121" s="213">
        <v>3151</v>
      </c>
      <c r="J121" s="213">
        <v>3533</v>
      </c>
    </row>
    <row r="122" spans="1:10" x14ac:dyDescent="0.25">
      <c r="A122" s="24"/>
      <c r="B122" s="24"/>
      <c r="C122" s="211" t="s">
        <v>642</v>
      </c>
      <c r="D122" s="212" t="s">
        <v>526</v>
      </c>
      <c r="E122" s="212" t="s">
        <v>582</v>
      </c>
      <c r="F122" s="213">
        <v>1532</v>
      </c>
      <c r="G122" s="213">
        <v>1709</v>
      </c>
      <c r="H122" s="213">
        <v>1869</v>
      </c>
      <c r="I122" s="213">
        <v>1938</v>
      </c>
      <c r="J122" s="213">
        <v>1966</v>
      </c>
    </row>
    <row r="123" spans="1:10" x14ac:dyDescent="0.25">
      <c r="A123" s="24"/>
      <c r="B123" s="24"/>
      <c r="C123" s="211" t="s">
        <v>643</v>
      </c>
      <c r="D123" s="212" t="s">
        <v>526</v>
      </c>
      <c r="E123" s="212" t="s">
        <v>605</v>
      </c>
      <c r="F123" s="213">
        <v>6360</v>
      </c>
      <c r="G123" s="213">
        <v>7125</v>
      </c>
      <c r="H123" s="213">
        <v>8297</v>
      </c>
      <c r="I123" s="213">
        <v>10023</v>
      </c>
      <c r="J123" s="213">
        <v>11003</v>
      </c>
    </row>
    <row r="124" spans="1:10" x14ac:dyDescent="0.25">
      <c r="A124" s="24"/>
      <c r="B124" s="24"/>
      <c r="C124" s="211" t="s">
        <v>644</v>
      </c>
      <c r="D124" s="212" t="s">
        <v>526</v>
      </c>
      <c r="E124" s="212" t="s">
        <v>535</v>
      </c>
      <c r="F124" s="213">
        <v>280</v>
      </c>
      <c r="G124" s="213">
        <v>397</v>
      </c>
      <c r="H124" s="213">
        <v>398</v>
      </c>
      <c r="I124" s="213">
        <v>414</v>
      </c>
      <c r="J124" s="213">
        <v>394</v>
      </c>
    </row>
    <row r="125" spans="1:10" x14ac:dyDescent="0.25">
      <c r="A125" s="24"/>
      <c r="B125" s="24"/>
      <c r="C125" s="211" t="s">
        <v>645</v>
      </c>
      <c r="D125" s="212" t="s">
        <v>526</v>
      </c>
      <c r="E125" s="212" t="s">
        <v>524</v>
      </c>
      <c r="F125" s="213">
        <v>593</v>
      </c>
      <c r="G125" s="213">
        <v>724</v>
      </c>
      <c r="H125" s="213">
        <v>798</v>
      </c>
      <c r="I125" s="213">
        <v>850</v>
      </c>
      <c r="J125" s="213">
        <v>926</v>
      </c>
    </row>
    <row r="126" spans="1:10" x14ac:dyDescent="0.25">
      <c r="A126" s="24"/>
      <c r="B126" s="24"/>
      <c r="C126" s="211" t="s">
        <v>646</v>
      </c>
      <c r="D126" s="212" t="s">
        <v>526</v>
      </c>
      <c r="E126" s="212" t="s">
        <v>529</v>
      </c>
      <c r="F126" s="213">
        <v>2858</v>
      </c>
      <c r="G126" s="213">
        <v>3406</v>
      </c>
      <c r="H126" s="213">
        <v>3413</v>
      </c>
      <c r="I126" s="213">
        <v>4013</v>
      </c>
      <c r="J126" s="213">
        <v>4384</v>
      </c>
    </row>
    <row r="127" spans="1:10" x14ac:dyDescent="0.25">
      <c r="A127" s="24"/>
      <c r="B127" s="24"/>
      <c r="C127" s="211" t="s">
        <v>647</v>
      </c>
      <c r="D127" s="212" t="s">
        <v>526</v>
      </c>
      <c r="E127" s="212" t="s">
        <v>522</v>
      </c>
      <c r="F127" s="213">
        <v>2471</v>
      </c>
      <c r="G127" s="213">
        <v>2663</v>
      </c>
      <c r="H127" s="213">
        <v>3083</v>
      </c>
      <c r="I127" s="213">
        <v>3578</v>
      </c>
      <c r="J127" s="213">
        <v>3865</v>
      </c>
    </row>
    <row r="128" spans="1:10" x14ac:dyDescent="0.25">
      <c r="A128" s="24"/>
      <c r="B128" s="24"/>
      <c r="C128" s="211" t="s">
        <v>648</v>
      </c>
      <c r="D128" s="212" t="s">
        <v>526</v>
      </c>
      <c r="E128" s="212" t="s">
        <v>527</v>
      </c>
      <c r="F128" s="213">
        <v>590</v>
      </c>
      <c r="G128" s="213">
        <v>789</v>
      </c>
      <c r="H128" s="213">
        <v>980</v>
      </c>
      <c r="I128" s="213">
        <v>1013</v>
      </c>
      <c r="J128" s="213">
        <v>1172</v>
      </c>
    </row>
    <row r="129" spans="1:10" x14ac:dyDescent="0.25">
      <c r="A129" s="24"/>
      <c r="B129" s="24"/>
      <c r="C129" s="211" t="s">
        <v>649</v>
      </c>
      <c r="D129" s="212" t="s">
        <v>526</v>
      </c>
      <c r="E129" s="212" t="s">
        <v>535</v>
      </c>
      <c r="F129" s="213">
        <v>482</v>
      </c>
      <c r="G129" s="213">
        <v>674</v>
      </c>
      <c r="H129" s="213">
        <v>780</v>
      </c>
      <c r="I129" s="213">
        <v>952</v>
      </c>
      <c r="J129" s="213">
        <v>1103</v>
      </c>
    </row>
    <row r="130" spans="1:10" x14ac:dyDescent="0.25">
      <c r="A130" s="24"/>
      <c r="B130" s="24"/>
      <c r="C130" s="211" t="s">
        <v>650</v>
      </c>
      <c r="D130" s="212" t="s">
        <v>526</v>
      </c>
      <c r="E130" s="212" t="s">
        <v>605</v>
      </c>
      <c r="F130" s="213">
        <v>816</v>
      </c>
      <c r="G130" s="213">
        <v>807</v>
      </c>
      <c r="H130" s="213">
        <v>1084</v>
      </c>
      <c r="I130" s="213">
        <v>1305</v>
      </c>
      <c r="J130" s="213">
        <v>1430</v>
      </c>
    </row>
    <row r="131" spans="1:10" x14ac:dyDescent="0.25">
      <c r="A131" s="24"/>
      <c r="B131" s="24"/>
      <c r="C131" s="211" t="s">
        <v>651</v>
      </c>
      <c r="D131" s="212" t="s">
        <v>526</v>
      </c>
      <c r="E131" s="212" t="s">
        <v>582</v>
      </c>
      <c r="F131" s="213">
        <v>602</v>
      </c>
      <c r="G131" s="213">
        <v>614</v>
      </c>
      <c r="H131" s="213">
        <v>587</v>
      </c>
      <c r="I131" s="213">
        <v>747</v>
      </c>
      <c r="J131" s="213">
        <v>936</v>
      </c>
    </row>
    <row r="132" spans="1:10" x14ac:dyDescent="0.25">
      <c r="A132" s="24"/>
      <c r="B132" s="24"/>
      <c r="C132" s="211" t="s">
        <v>652</v>
      </c>
      <c r="D132" s="212" t="s">
        <v>526</v>
      </c>
      <c r="E132" s="212" t="s">
        <v>524</v>
      </c>
      <c r="F132" s="213">
        <v>2520</v>
      </c>
      <c r="G132" s="213">
        <v>2716</v>
      </c>
      <c r="H132" s="213">
        <v>2741</v>
      </c>
      <c r="I132" s="213">
        <v>2817</v>
      </c>
      <c r="J132" s="213">
        <v>2912</v>
      </c>
    </row>
    <row r="133" spans="1:10" x14ac:dyDescent="0.25">
      <c r="A133" s="24"/>
      <c r="B133" s="24"/>
      <c r="C133" s="211" t="s">
        <v>653</v>
      </c>
      <c r="D133" s="212" t="s">
        <v>526</v>
      </c>
      <c r="E133" s="212" t="s">
        <v>527</v>
      </c>
      <c r="F133" s="213">
        <v>5399</v>
      </c>
      <c r="G133" s="213">
        <v>6009</v>
      </c>
      <c r="H133" s="213">
        <v>6545</v>
      </c>
      <c r="I133" s="213">
        <v>6952</v>
      </c>
      <c r="J133" s="213">
        <v>7763</v>
      </c>
    </row>
    <row r="134" spans="1:10" x14ac:dyDescent="0.25">
      <c r="A134" s="24"/>
      <c r="B134" s="24"/>
      <c r="C134" s="211" t="s">
        <v>654</v>
      </c>
      <c r="D134" s="212" t="s">
        <v>526</v>
      </c>
      <c r="E134" s="212" t="s">
        <v>538</v>
      </c>
      <c r="F134" s="213">
        <v>7203</v>
      </c>
      <c r="G134" s="213">
        <v>7707</v>
      </c>
      <c r="H134" s="213">
        <v>7613</v>
      </c>
      <c r="I134" s="213">
        <v>8153</v>
      </c>
      <c r="J134" s="213">
        <v>8725</v>
      </c>
    </row>
    <row r="135" spans="1:10" x14ac:dyDescent="0.25">
      <c r="A135" s="24"/>
      <c r="B135" s="24"/>
      <c r="C135" s="211" t="s">
        <v>655</v>
      </c>
      <c r="D135" s="212" t="s">
        <v>526</v>
      </c>
      <c r="E135" s="212" t="s">
        <v>529</v>
      </c>
      <c r="F135" s="213">
        <v>3406</v>
      </c>
      <c r="G135" s="213">
        <v>3576</v>
      </c>
      <c r="H135" s="213">
        <v>3846</v>
      </c>
      <c r="I135" s="213">
        <v>4209</v>
      </c>
      <c r="J135" s="213">
        <v>4747</v>
      </c>
    </row>
    <row r="136" spans="1:10" x14ac:dyDescent="0.25">
      <c r="A136" s="24"/>
      <c r="B136" s="24"/>
      <c r="C136" s="211" t="s">
        <v>656</v>
      </c>
      <c r="D136" s="212" t="s">
        <v>526</v>
      </c>
      <c r="E136" s="212" t="s">
        <v>538</v>
      </c>
      <c r="F136" s="213">
        <v>2424</v>
      </c>
      <c r="G136" s="213">
        <v>2536</v>
      </c>
      <c r="H136" s="213">
        <v>2443</v>
      </c>
      <c r="I136" s="213">
        <v>3457</v>
      </c>
      <c r="J136" s="213">
        <v>4025</v>
      </c>
    </row>
    <row r="137" spans="1:10" x14ac:dyDescent="0.25">
      <c r="A137" s="24"/>
      <c r="B137" s="24"/>
      <c r="C137" s="211" t="s">
        <v>657</v>
      </c>
      <c r="D137" s="212" t="s">
        <v>526</v>
      </c>
      <c r="E137" s="212" t="s">
        <v>532</v>
      </c>
      <c r="F137" s="213">
        <v>1631</v>
      </c>
      <c r="G137" s="213">
        <v>2131</v>
      </c>
      <c r="H137" s="213">
        <v>2471</v>
      </c>
      <c r="I137" s="213">
        <v>2394</v>
      </c>
      <c r="J137" s="213">
        <v>2839</v>
      </c>
    </row>
    <row r="138" spans="1:10" x14ac:dyDescent="0.25">
      <c r="A138" s="24"/>
      <c r="B138" s="24"/>
      <c r="C138" s="211" t="s">
        <v>658</v>
      </c>
      <c r="D138" s="212" t="s">
        <v>526</v>
      </c>
      <c r="E138" s="212" t="s">
        <v>522</v>
      </c>
      <c r="F138" s="213">
        <v>5696</v>
      </c>
      <c r="G138" s="213">
        <v>6735</v>
      </c>
      <c r="H138" s="213">
        <v>6740</v>
      </c>
      <c r="I138" s="213">
        <v>7496</v>
      </c>
      <c r="J138" s="213">
        <v>8109</v>
      </c>
    </row>
    <row r="139" spans="1:10" x14ac:dyDescent="0.25">
      <c r="A139" s="24"/>
      <c r="B139" s="24"/>
      <c r="C139" s="211" t="s">
        <v>659</v>
      </c>
      <c r="D139" s="212" t="s">
        <v>526</v>
      </c>
      <c r="E139" s="212" t="s">
        <v>582</v>
      </c>
      <c r="F139" s="213">
        <v>416</v>
      </c>
      <c r="G139" s="213">
        <v>462</v>
      </c>
      <c r="H139" s="213">
        <v>496</v>
      </c>
      <c r="I139" s="213">
        <v>568</v>
      </c>
      <c r="J139" s="213">
        <v>602</v>
      </c>
    </row>
    <row r="140" spans="1:10" x14ac:dyDescent="0.25">
      <c r="A140" s="24"/>
      <c r="B140" s="24"/>
      <c r="C140" s="211" t="s">
        <v>660</v>
      </c>
      <c r="D140" s="212" t="s">
        <v>526</v>
      </c>
      <c r="E140" s="212" t="s">
        <v>543</v>
      </c>
      <c r="F140" s="213">
        <v>1852</v>
      </c>
      <c r="G140" s="213">
        <v>2188</v>
      </c>
      <c r="H140" s="213">
        <v>2252</v>
      </c>
      <c r="I140" s="213">
        <v>2435</v>
      </c>
      <c r="J140" s="213">
        <v>2727</v>
      </c>
    </row>
    <row r="141" spans="1:10" x14ac:dyDescent="0.25">
      <c r="A141" s="24"/>
      <c r="B141" s="24"/>
      <c r="C141" s="211" t="s">
        <v>661</v>
      </c>
      <c r="D141" s="212" t="s">
        <v>526</v>
      </c>
      <c r="E141" s="212" t="s">
        <v>532</v>
      </c>
      <c r="F141" s="213">
        <v>723</v>
      </c>
      <c r="G141" s="213">
        <v>1075</v>
      </c>
      <c r="H141" s="213">
        <v>1443</v>
      </c>
      <c r="I141" s="213">
        <v>1909</v>
      </c>
      <c r="J141" s="213">
        <v>2012</v>
      </c>
    </row>
    <row r="142" spans="1:10" x14ac:dyDescent="0.25">
      <c r="A142" s="24"/>
      <c r="B142" s="24"/>
      <c r="C142" s="211" t="s">
        <v>662</v>
      </c>
      <c r="D142" s="212" t="s">
        <v>526</v>
      </c>
      <c r="E142" s="212" t="s">
        <v>605</v>
      </c>
      <c r="F142" s="213">
        <v>714</v>
      </c>
      <c r="G142" s="213">
        <v>861</v>
      </c>
      <c r="H142" s="213">
        <v>980</v>
      </c>
      <c r="I142" s="213">
        <v>1011</v>
      </c>
      <c r="J142" s="213">
        <v>1047</v>
      </c>
    </row>
    <row r="143" spans="1:10" x14ac:dyDescent="0.25">
      <c r="A143" s="24"/>
      <c r="B143" s="24"/>
      <c r="C143" s="211" t="s">
        <v>663</v>
      </c>
      <c r="D143" s="212" t="s">
        <v>526</v>
      </c>
      <c r="E143" s="212" t="s">
        <v>538</v>
      </c>
      <c r="F143" s="213">
        <v>2863</v>
      </c>
      <c r="G143" s="213">
        <v>3303</v>
      </c>
      <c r="H143" s="213">
        <v>3364</v>
      </c>
      <c r="I143" s="213">
        <v>3900</v>
      </c>
      <c r="J143" s="213">
        <v>4123</v>
      </c>
    </row>
    <row r="144" spans="1:10" x14ac:dyDescent="0.25">
      <c r="A144" s="24"/>
      <c r="B144" s="24"/>
      <c r="C144" s="211" t="s">
        <v>664</v>
      </c>
      <c r="D144" s="212" t="s">
        <v>526</v>
      </c>
      <c r="E144" s="212" t="s">
        <v>527</v>
      </c>
      <c r="F144" s="213">
        <v>479</v>
      </c>
      <c r="G144" s="213">
        <v>714</v>
      </c>
      <c r="H144" s="213">
        <v>1097</v>
      </c>
      <c r="I144" s="213">
        <v>1349</v>
      </c>
      <c r="J144" s="213">
        <v>1571</v>
      </c>
    </row>
    <row r="145" spans="1:10" x14ac:dyDescent="0.25">
      <c r="A145" s="24"/>
      <c r="B145" s="24"/>
      <c r="C145" s="211" t="s">
        <v>665</v>
      </c>
      <c r="D145" s="212" t="s">
        <v>526</v>
      </c>
      <c r="E145" s="212" t="s">
        <v>538</v>
      </c>
      <c r="F145" s="213">
        <v>7442</v>
      </c>
      <c r="G145" s="213">
        <v>7355</v>
      </c>
      <c r="H145" s="213">
        <v>7561</v>
      </c>
      <c r="I145" s="213">
        <v>8180</v>
      </c>
      <c r="J145" s="213">
        <v>8564</v>
      </c>
    </row>
    <row r="146" spans="1:10" x14ac:dyDescent="0.25">
      <c r="A146" s="24"/>
      <c r="B146" s="24"/>
      <c r="C146" s="211" t="s">
        <v>666</v>
      </c>
      <c r="D146" s="212" t="s">
        <v>526</v>
      </c>
      <c r="E146" s="212" t="s">
        <v>532</v>
      </c>
      <c r="F146" s="213">
        <v>1191</v>
      </c>
      <c r="G146" s="213">
        <v>1591</v>
      </c>
      <c r="H146" s="213">
        <v>1729</v>
      </c>
      <c r="I146" s="213">
        <v>2150</v>
      </c>
      <c r="J146" s="213">
        <v>2361</v>
      </c>
    </row>
    <row r="147" spans="1:10" x14ac:dyDescent="0.25">
      <c r="A147" s="24"/>
      <c r="B147" s="24"/>
      <c r="C147" s="211" t="s">
        <v>667</v>
      </c>
      <c r="D147" s="212" t="s">
        <v>526</v>
      </c>
      <c r="E147" s="212" t="s">
        <v>582</v>
      </c>
      <c r="F147" s="213">
        <v>647</v>
      </c>
      <c r="G147" s="213">
        <v>734</v>
      </c>
      <c r="H147" s="213">
        <v>798</v>
      </c>
      <c r="I147" s="213">
        <v>903</v>
      </c>
      <c r="J147" s="213">
        <v>1015</v>
      </c>
    </row>
    <row r="148" spans="1:10" x14ac:dyDescent="0.25">
      <c r="A148" s="24"/>
      <c r="B148" s="24"/>
      <c r="C148" s="211" t="s">
        <v>668</v>
      </c>
      <c r="D148" s="212" t="s">
        <v>521</v>
      </c>
      <c r="E148" s="212" t="s">
        <v>524</v>
      </c>
      <c r="F148" s="213">
        <v>9006</v>
      </c>
      <c r="G148" s="213">
        <v>9883</v>
      </c>
      <c r="H148" s="213">
        <v>10305</v>
      </c>
      <c r="I148" s="213">
        <v>12319</v>
      </c>
      <c r="J148" s="213">
        <v>13604</v>
      </c>
    </row>
    <row r="149" spans="1:10" x14ac:dyDescent="0.25">
      <c r="A149" s="24"/>
      <c r="B149" s="24"/>
      <c r="C149" s="211" t="s">
        <v>669</v>
      </c>
      <c r="D149" s="212" t="s">
        <v>526</v>
      </c>
      <c r="E149" s="212" t="s">
        <v>605</v>
      </c>
      <c r="F149" s="213">
        <v>265</v>
      </c>
      <c r="G149" s="213">
        <v>314</v>
      </c>
      <c r="H149" s="213">
        <v>375</v>
      </c>
      <c r="I149" s="213">
        <v>375</v>
      </c>
      <c r="J149" s="213">
        <v>359</v>
      </c>
    </row>
    <row r="150" spans="1:10" x14ac:dyDescent="0.25">
      <c r="A150" s="24"/>
      <c r="B150" s="24"/>
      <c r="C150" s="211" t="s">
        <v>670</v>
      </c>
      <c r="D150" s="212" t="s">
        <v>526</v>
      </c>
      <c r="E150" s="212" t="s">
        <v>529</v>
      </c>
      <c r="F150" s="213">
        <v>1707</v>
      </c>
      <c r="G150" s="213">
        <v>1844</v>
      </c>
      <c r="H150" s="213">
        <v>2117</v>
      </c>
      <c r="I150" s="213">
        <v>2377</v>
      </c>
      <c r="J150" s="213">
        <v>2784</v>
      </c>
    </row>
    <row r="151" spans="1:10" x14ac:dyDescent="0.25">
      <c r="A151" s="24"/>
      <c r="B151" s="24"/>
      <c r="C151" s="211" t="s">
        <v>671</v>
      </c>
      <c r="D151" s="212" t="s">
        <v>526</v>
      </c>
      <c r="E151" s="212" t="s">
        <v>543</v>
      </c>
      <c r="F151" s="213">
        <v>5696</v>
      </c>
      <c r="G151" s="213">
        <v>6786</v>
      </c>
      <c r="H151" s="213">
        <v>7258</v>
      </c>
      <c r="I151" s="213">
        <v>7957</v>
      </c>
      <c r="J151" s="213">
        <v>8452</v>
      </c>
    </row>
    <row r="152" spans="1:10" x14ac:dyDescent="0.25">
      <c r="A152" s="24"/>
      <c r="B152" s="24"/>
      <c r="C152" s="211" t="s">
        <v>672</v>
      </c>
      <c r="D152" s="212" t="s">
        <v>526</v>
      </c>
      <c r="E152" s="212" t="s">
        <v>524</v>
      </c>
      <c r="F152" s="213">
        <v>884</v>
      </c>
      <c r="G152" s="213">
        <v>904</v>
      </c>
      <c r="H152" s="213">
        <v>1143</v>
      </c>
      <c r="I152" s="213">
        <v>1218</v>
      </c>
      <c r="J152" s="213">
        <v>1275</v>
      </c>
    </row>
    <row r="153" spans="1:10" x14ac:dyDescent="0.25">
      <c r="A153" s="24"/>
      <c r="B153" s="24"/>
      <c r="C153" s="211" t="s">
        <v>673</v>
      </c>
      <c r="D153" s="212" t="s">
        <v>526</v>
      </c>
      <c r="E153" s="212" t="s">
        <v>540</v>
      </c>
      <c r="F153" s="213">
        <v>764</v>
      </c>
      <c r="G153" s="213">
        <v>924</v>
      </c>
      <c r="H153" s="213">
        <v>998</v>
      </c>
      <c r="I153" s="213">
        <v>983</v>
      </c>
      <c r="J153" s="213">
        <v>968</v>
      </c>
    </row>
    <row r="154" spans="1:10" x14ac:dyDescent="0.25">
      <c r="A154" s="24"/>
      <c r="B154" s="24"/>
      <c r="C154" s="211" t="s">
        <v>674</v>
      </c>
      <c r="D154" s="212" t="s">
        <v>526</v>
      </c>
      <c r="E154" s="212" t="s">
        <v>538</v>
      </c>
      <c r="F154" s="213">
        <v>796</v>
      </c>
      <c r="G154" s="213">
        <v>1168</v>
      </c>
      <c r="H154" s="213">
        <v>1759</v>
      </c>
      <c r="I154" s="213">
        <v>2018</v>
      </c>
      <c r="J154" s="213">
        <v>2076</v>
      </c>
    </row>
    <row r="155" spans="1:10" x14ac:dyDescent="0.25">
      <c r="A155" s="24"/>
      <c r="B155" s="24"/>
      <c r="C155" s="211" t="s">
        <v>675</v>
      </c>
      <c r="D155" s="212" t="s">
        <v>526</v>
      </c>
      <c r="E155" s="212" t="s">
        <v>535</v>
      </c>
      <c r="F155" s="213">
        <v>626</v>
      </c>
      <c r="G155" s="213">
        <v>998</v>
      </c>
      <c r="H155" s="213">
        <v>1052</v>
      </c>
      <c r="I155" s="213">
        <v>1047</v>
      </c>
      <c r="J155" s="213">
        <v>1065</v>
      </c>
    </row>
    <row r="156" spans="1:10" x14ac:dyDescent="0.25">
      <c r="A156" s="24"/>
      <c r="B156" s="24"/>
      <c r="C156" s="211" t="s">
        <v>676</v>
      </c>
      <c r="D156" s="212" t="s">
        <v>521</v>
      </c>
      <c r="E156" s="212" t="s">
        <v>605</v>
      </c>
      <c r="F156" s="213">
        <v>9456</v>
      </c>
      <c r="G156" s="213">
        <v>9761</v>
      </c>
      <c r="H156" s="213">
        <v>10673</v>
      </c>
      <c r="I156" s="213">
        <v>11961</v>
      </c>
      <c r="J156" s="213">
        <v>13334</v>
      </c>
    </row>
    <row r="157" spans="1:10" x14ac:dyDescent="0.25">
      <c r="A157" s="24"/>
      <c r="B157" s="24"/>
      <c r="C157" s="211" t="s">
        <v>677</v>
      </c>
      <c r="D157" s="212" t="s">
        <v>526</v>
      </c>
      <c r="E157" s="212" t="s">
        <v>540</v>
      </c>
      <c r="F157" s="213">
        <v>429</v>
      </c>
      <c r="G157" s="213">
        <v>422</v>
      </c>
      <c r="H157" s="213">
        <v>565</v>
      </c>
      <c r="I157" s="213">
        <v>723</v>
      </c>
      <c r="J157" s="213">
        <v>753</v>
      </c>
    </row>
    <row r="158" spans="1:10" x14ac:dyDescent="0.25">
      <c r="A158" s="24"/>
      <c r="B158" s="24"/>
      <c r="C158" s="211" t="s">
        <v>678</v>
      </c>
      <c r="D158" s="212" t="s">
        <v>526</v>
      </c>
      <c r="E158" s="212" t="s">
        <v>535</v>
      </c>
      <c r="F158" s="213">
        <v>1271</v>
      </c>
      <c r="G158" s="213">
        <v>1420</v>
      </c>
      <c r="H158" s="213">
        <v>1369</v>
      </c>
      <c r="I158" s="213">
        <v>1455</v>
      </c>
      <c r="J158" s="213">
        <v>1478</v>
      </c>
    </row>
    <row r="159" spans="1:10" x14ac:dyDescent="0.25">
      <c r="A159" s="24"/>
      <c r="B159" s="24"/>
      <c r="C159" s="211" t="s">
        <v>679</v>
      </c>
      <c r="D159" s="212" t="s">
        <v>526</v>
      </c>
      <c r="E159" s="212" t="s">
        <v>524</v>
      </c>
      <c r="F159" s="213">
        <v>6015</v>
      </c>
      <c r="G159" s="213">
        <v>6741</v>
      </c>
      <c r="H159" s="213">
        <v>6869</v>
      </c>
      <c r="I159" s="213">
        <v>7855</v>
      </c>
      <c r="J159" s="213">
        <v>8924</v>
      </c>
    </row>
    <row r="160" spans="1:10" x14ac:dyDescent="0.25">
      <c r="A160" s="24"/>
      <c r="B160" s="24"/>
      <c r="C160" s="211" t="s">
        <v>680</v>
      </c>
      <c r="D160" s="212" t="s">
        <v>526</v>
      </c>
      <c r="E160" s="212" t="s">
        <v>527</v>
      </c>
      <c r="F160" s="213">
        <v>305</v>
      </c>
      <c r="G160" s="213">
        <v>613</v>
      </c>
      <c r="H160" s="213">
        <v>806</v>
      </c>
      <c r="I160" s="213">
        <v>823</v>
      </c>
      <c r="J160" s="213">
        <v>816</v>
      </c>
    </row>
    <row r="161" spans="1:10" x14ac:dyDescent="0.25">
      <c r="A161" s="24"/>
      <c r="B161" s="24"/>
      <c r="C161" s="211" t="s">
        <v>681</v>
      </c>
      <c r="D161" s="212" t="s">
        <v>526</v>
      </c>
      <c r="E161" s="212" t="s">
        <v>532</v>
      </c>
      <c r="F161" s="213">
        <v>3582</v>
      </c>
      <c r="G161" s="213">
        <v>3757</v>
      </c>
      <c r="H161" s="213">
        <v>3738</v>
      </c>
      <c r="I161" s="213">
        <v>4226</v>
      </c>
      <c r="J161" s="213">
        <v>4462</v>
      </c>
    </row>
    <row r="162" spans="1:10" x14ac:dyDescent="0.25">
      <c r="A162" s="24"/>
      <c r="B162" s="24"/>
      <c r="C162" s="211" t="s">
        <v>682</v>
      </c>
      <c r="D162" s="212" t="s">
        <v>526</v>
      </c>
      <c r="E162" s="212" t="s">
        <v>535</v>
      </c>
      <c r="F162" s="213">
        <v>518</v>
      </c>
      <c r="G162" s="213">
        <v>624</v>
      </c>
      <c r="H162" s="213">
        <v>727</v>
      </c>
      <c r="I162" s="213">
        <v>866</v>
      </c>
      <c r="J162" s="213">
        <v>856</v>
      </c>
    </row>
    <row r="163" spans="1:10" x14ac:dyDescent="0.25">
      <c r="A163" s="24"/>
      <c r="B163" s="24"/>
      <c r="C163" s="211" t="s">
        <v>683</v>
      </c>
      <c r="D163" s="212" t="s">
        <v>526</v>
      </c>
      <c r="E163" s="212" t="s">
        <v>540</v>
      </c>
      <c r="F163" s="213">
        <v>163</v>
      </c>
      <c r="G163" s="213">
        <v>199</v>
      </c>
      <c r="H163" s="213">
        <v>227</v>
      </c>
      <c r="I163" s="213">
        <v>242</v>
      </c>
      <c r="J163" s="213">
        <v>312</v>
      </c>
    </row>
    <row r="164" spans="1:10" x14ac:dyDescent="0.25">
      <c r="A164" s="24"/>
      <c r="B164" s="24"/>
      <c r="C164" s="211" t="s">
        <v>684</v>
      </c>
      <c r="D164" s="212" t="s">
        <v>526</v>
      </c>
      <c r="E164" s="212" t="s">
        <v>529</v>
      </c>
      <c r="F164" s="213">
        <v>2773</v>
      </c>
      <c r="G164" s="213">
        <v>3305</v>
      </c>
      <c r="H164" s="213">
        <v>3770</v>
      </c>
      <c r="I164" s="213">
        <v>4402</v>
      </c>
      <c r="J164" s="213">
        <v>5476</v>
      </c>
    </row>
    <row r="165" spans="1:10" x14ac:dyDescent="0.25">
      <c r="A165" s="24"/>
      <c r="B165" s="24"/>
      <c r="C165" s="211" t="s">
        <v>685</v>
      </c>
      <c r="D165" s="212" t="s">
        <v>526</v>
      </c>
      <c r="E165" s="212" t="s">
        <v>524</v>
      </c>
      <c r="F165" s="213">
        <v>2568</v>
      </c>
      <c r="G165" s="213">
        <v>2957</v>
      </c>
      <c r="H165" s="213">
        <v>3128</v>
      </c>
      <c r="I165" s="213">
        <v>3526</v>
      </c>
      <c r="J165" s="213">
        <v>3798</v>
      </c>
    </row>
    <row r="166" spans="1:10" x14ac:dyDescent="0.25">
      <c r="A166" s="24"/>
      <c r="B166" s="24"/>
      <c r="C166" s="211" t="s">
        <v>686</v>
      </c>
      <c r="D166" s="212" t="s">
        <v>526</v>
      </c>
      <c r="E166" s="212" t="s">
        <v>532</v>
      </c>
      <c r="F166" s="213">
        <v>1431</v>
      </c>
      <c r="G166" s="213">
        <v>1708</v>
      </c>
      <c r="H166" s="213">
        <v>2146</v>
      </c>
      <c r="I166" s="213">
        <v>2517</v>
      </c>
      <c r="J166" s="213">
        <v>2863</v>
      </c>
    </row>
    <row r="167" spans="1:10" x14ac:dyDescent="0.25">
      <c r="A167" s="24"/>
      <c r="B167" s="24"/>
      <c r="C167" s="211" t="s">
        <v>687</v>
      </c>
      <c r="D167" s="212" t="s">
        <v>526</v>
      </c>
      <c r="E167" s="212" t="s">
        <v>529</v>
      </c>
      <c r="F167" s="213">
        <v>1685</v>
      </c>
      <c r="G167" s="213">
        <v>2052</v>
      </c>
      <c r="H167" s="213">
        <v>2518</v>
      </c>
      <c r="I167" s="213">
        <v>2786</v>
      </c>
      <c r="J167" s="213">
        <v>3027</v>
      </c>
    </row>
    <row r="168" spans="1:10" x14ac:dyDescent="0.25">
      <c r="A168" s="24"/>
      <c r="B168" s="24"/>
      <c r="C168" s="211" t="s">
        <v>688</v>
      </c>
      <c r="D168" s="212" t="s">
        <v>526</v>
      </c>
      <c r="E168" s="212" t="s">
        <v>535</v>
      </c>
      <c r="F168" s="213">
        <v>424</v>
      </c>
      <c r="G168" s="213">
        <v>502</v>
      </c>
      <c r="H168" s="213">
        <v>575</v>
      </c>
      <c r="I168" s="213">
        <v>656</v>
      </c>
      <c r="J168" s="213">
        <v>660</v>
      </c>
    </row>
    <row r="169" spans="1:10" x14ac:dyDescent="0.25">
      <c r="A169" s="24"/>
      <c r="B169" s="24"/>
      <c r="C169" s="211" t="s">
        <v>689</v>
      </c>
      <c r="D169" s="212" t="s">
        <v>526</v>
      </c>
      <c r="E169" s="212" t="s">
        <v>535</v>
      </c>
      <c r="F169" s="213">
        <v>1699</v>
      </c>
      <c r="G169" s="213">
        <v>1983</v>
      </c>
      <c r="H169" s="213">
        <v>2105</v>
      </c>
      <c r="I169" s="213">
        <v>2213</v>
      </c>
      <c r="J169" s="213">
        <v>2216</v>
      </c>
    </row>
    <row r="170" spans="1:10" x14ac:dyDescent="0.25">
      <c r="A170" s="24"/>
      <c r="B170" s="24"/>
      <c r="C170" s="211" t="s">
        <v>690</v>
      </c>
      <c r="D170" s="212" t="s">
        <v>526</v>
      </c>
      <c r="E170" s="212" t="s">
        <v>535</v>
      </c>
      <c r="F170" s="213">
        <v>972</v>
      </c>
      <c r="G170" s="213">
        <v>1214</v>
      </c>
      <c r="H170" s="213">
        <v>1258</v>
      </c>
      <c r="I170" s="213">
        <v>1218</v>
      </c>
      <c r="J170" s="213">
        <v>1292</v>
      </c>
    </row>
    <row r="171" spans="1:10" x14ac:dyDescent="0.25">
      <c r="A171" s="24"/>
      <c r="B171" s="24"/>
      <c r="C171" s="211" t="s">
        <v>691</v>
      </c>
      <c r="D171" s="212" t="s">
        <v>526</v>
      </c>
      <c r="E171" s="212" t="s">
        <v>543</v>
      </c>
      <c r="F171" s="213">
        <v>833</v>
      </c>
      <c r="G171" s="213">
        <v>867</v>
      </c>
      <c r="H171" s="213">
        <v>903</v>
      </c>
      <c r="I171" s="213">
        <v>834</v>
      </c>
      <c r="J171" s="213">
        <v>838</v>
      </c>
    </row>
    <row r="172" spans="1:10" x14ac:dyDescent="0.25">
      <c r="A172" s="24"/>
      <c r="B172" s="24"/>
      <c r="C172" s="211" t="s">
        <v>692</v>
      </c>
      <c r="D172" s="212" t="s">
        <v>526</v>
      </c>
      <c r="E172" s="212" t="s">
        <v>543</v>
      </c>
      <c r="F172" s="213">
        <v>900</v>
      </c>
      <c r="G172" s="213">
        <v>1028</v>
      </c>
      <c r="H172" s="213">
        <v>1219</v>
      </c>
      <c r="I172" s="213">
        <v>1185</v>
      </c>
      <c r="J172" s="213">
        <v>1166</v>
      </c>
    </row>
    <row r="173" spans="1:10" x14ac:dyDescent="0.25">
      <c r="A173" s="24"/>
      <c r="B173" s="24"/>
      <c r="C173" s="211" t="s">
        <v>693</v>
      </c>
      <c r="D173" s="212" t="s">
        <v>526</v>
      </c>
      <c r="E173" s="212" t="s">
        <v>540</v>
      </c>
      <c r="F173" s="213">
        <v>1037</v>
      </c>
      <c r="G173" s="213">
        <v>1135</v>
      </c>
      <c r="H173" s="213">
        <v>1232</v>
      </c>
      <c r="I173" s="213">
        <v>1308</v>
      </c>
      <c r="J173" s="213">
        <v>1391</v>
      </c>
    </row>
    <row r="174" spans="1:10" x14ac:dyDescent="0.25">
      <c r="A174" s="24"/>
      <c r="B174" s="24"/>
      <c r="C174" s="211" t="s">
        <v>694</v>
      </c>
      <c r="D174" s="212" t="s">
        <v>526</v>
      </c>
      <c r="E174" s="212" t="s">
        <v>543</v>
      </c>
      <c r="F174" s="213">
        <v>2755</v>
      </c>
      <c r="G174" s="213">
        <v>2736</v>
      </c>
      <c r="H174" s="213">
        <v>3271</v>
      </c>
      <c r="I174" s="213">
        <v>3721</v>
      </c>
      <c r="J174" s="213">
        <v>4300</v>
      </c>
    </row>
    <row r="175" spans="1:10" x14ac:dyDescent="0.25">
      <c r="A175" s="24"/>
      <c r="B175" s="24"/>
      <c r="C175" s="211" t="s">
        <v>695</v>
      </c>
      <c r="D175" s="212" t="s">
        <v>526</v>
      </c>
      <c r="E175" s="212" t="s">
        <v>605</v>
      </c>
      <c r="F175" s="213">
        <v>504</v>
      </c>
      <c r="G175" s="213">
        <v>542</v>
      </c>
      <c r="H175" s="213">
        <v>681</v>
      </c>
      <c r="I175" s="213">
        <v>767</v>
      </c>
      <c r="J175" s="213">
        <v>830</v>
      </c>
    </row>
    <row r="176" spans="1:10" x14ac:dyDescent="0.25">
      <c r="A176" s="24"/>
      <c r="B176" s="24"/>
      <c r="C176" s="211" t="s">
        <v>696</v>
      </c>
      <c r="D176" s="212" t="s">
        <v>526</v>
      </c>
      <c r="E176" s="212" t="s">
        <v>582</v>
      </c>
      <c r="F176" s="213">
        <v>450</v>
      </c>
      <c r="G176" s="213">
        <v>516</v>
      </c>
      <c r="H176" s="213">
        <v>655</v>
      </c>
      <c r="I176" s="213">
        <v>675</v>
      </c>
      <c r="J176" s="213">
        <v>664</v>
      </c>
    </row>
    <row r="177" spans="1:10" x14ac:dyDescent="0.25">
      <c r="A177" s="24"/>
      <c r="B177" s="24"/>
      <c r="C177" s="211" t="s">
        <v>697</v>
      </c>
      <c r="D177" s="212" t="s">
        <v>526</v>
      </c>
      <c r="E177" s="212" t="s">
        <v>529</v>
      </c>
      <c r="F177" s="213">
        <v>1643</v>
      </c>
      <c r="G177" s="213">
        <v>2064</v>
      </c>
      <c r="H177" s="213">
        <v>2526</v>
      </c>
      <c r="I177" s="213">
        <v>3408</v>
      </c>
      <c r="J177" s="213">
        <v>3951</v>
      </c>
    </row>
    <row r="178" spans="1:10" x14ac:dyDescent="0.25">
      <c r="A178" s="24"/>
      <c r="B178" s="24"/>
      <c r="C178" s="211" t="s">
        <v>698</v>
      </c>
      <c r="D178" s="212" t="s">
        <v>526</v>
      </c>
      <c r="E178" s="212" t="s">
        <v>529</v>
      </c>
      <c r="F178" s="213">
        <v>3826</v>
      </c>
      <c r="G178" s="213">
        <v>4538</v>
      </c>
      <c r="H178" s="213">
        <v>4815</v>
      </c>
      <c r="I178" s="213">
        <v>4713</v>
      </c>
      <c r="J178" s="213">
        <v>5225</v>
      </c>
    </row>
    <row r="179" spans="1:10" x14ac:dyDescent="0.25">
      <c r="A179" s="24"/>
      <c r="B179" s="24"/>
      <c r="C179" s="211" t="s">
        <v>699</v>
      </c>
      <c r="D179" s="212" t="s">
        <v>526</v>
      </c>
      <c r="E179" s="212" t="s">
        <v>540</v>
      </c>
      <c r="F179" s="213">
        <v>352</v>
      </c>
      <c r="G179" s="213">
        <v>546</v>
      </c>
      <c r="H179" s="213">
        <v>519</v>
      </c>
      <c r="I179" s="213">
        <v>612</v>
      </c>
      <c r="J179" s="213">
        <v>627</v>
      </c>
    </row>
    <row r="180" spans="1:10" x14ac:dyDescent="0.25">
      <c r="A180" s="24"/>
      <c r="B180" s="24"/>
      <c r="C180" s="211" t="s">
        <v>700</v>
      </c>
      <c r="D180" s="212" t="s">
        <v>526</v>
      </c>
      <c r="E180" s="212" t="s">
        <v>527</v>
      </c>
      <c r="F180" s="213">
        <v>2625</v>
      </c>
      <c r="G180" s="213">
        <v>2956</v>
      </c>
      <c r="H180" s="213">
        <v>3282</v>
      </c>
      <c r="I180" s="213">
        <v>4075</v>
      </c>
      <c r="J180" s="213">
        <v>4314</v>
      </c>
    </row>
    <row r="181" spans="1:10" x14ac:dyDescent="0.25">
      <c r="A181" s="24"/>
      <c r="B181" s="24"/>
      <c r="C181" s="211" t="s">
        <v>701</v>
      </c>
      <c r="D181" s="212" t="s">
        <v>526</v>
      </c>
      <c r="E181" s="212" t="s">
        <v>582</v>
      </c>
      <c r="F181" s="213">
        <v>733</v>
      </c>
      <c r="G181" s="213">
        <v>1160</v>
      </c>
      <c r="H181" s="213">
        <v>1259</v>
      </c>
      <c r="I181" s="213">
        <v>1424</v>
      </c>
      <c r="J181" s="213">
        <v>1587</v>
      </c>
    </row>
    <row r="182" spans="1:10" x14ac:dyDescent="0.25">
      <c r="A182" s="24"/>
      <c r="B182" s="24"/>
      <c r="C182" s="211" t="s">
        <v>702</v>
      </c>
      <c r="D182" s="212" t="s">
        <v>521</v>
      </c>
      <c r="E182" s="212" t="s">
        <v>538</v>
      </c>
      <c r="F182" s="213">
        <v>7198</v>
      </c>
      <c r="G182" s="213">
        <v>8315</v>
      </c>
      <c r="H182" s="213">
        <v>9127</v>
      </c>
      <c r="I182" s="213">
        <v>10816</v>
      </c>
      <c r="J182" s="213">
        <v>11785</v>
      </c>
    </row>
    <row r="183" spans="1:10" x14ac:dyDescent="0.25">
      <c r="A183" s="24"/>
      <c r="B183" s="24"/>
      <c r="C183" s="211" t="s">
        <v>703</v>
      </c>
      <c r="D183" s="212" t="s">
        <v>526</v>
      </c>
      <c r="E183" s="212" t="s">
        <v>524</v>
      </c>
      <c r="F183" s="213">
        <v>721</v>
      </c>
      <c r="G183" s="213">
        <v>864</v>
      </c>
      <c r="H183" s="213">
        <v>978</v>
      </c>
      <c r="I183" s="213">
        <v>1041</v>
      </c>
      <c r="J183" s="213">
        <v>1236</v>
      </c>
    </row>
    <row r="184" spans="1:10" x14ac:dyDescent="0.25">
      <c r="A184" s="24"/>
      <c r="B184" s="24"/>
      <c r="C184" s="211" t="s">
        <v>704</v>
      </c>
      <c r="D184" s="212" t="s">
        <v>526</v>
      </c>
      <c r="E184" s="212" t="s">
        <v>529</v>
      </c>
      <c r="F184" s="213">
        <v>2102</v>
      </c>
      <c r="G184" s="213">
        <v>2226</v>
      </c>
      <c r="H184" s="213">
        <v>2213</v>
      </c>
      <c r="I184" s="213">
        <v>2587</v>
      </c>
      <c r="J184" s="213">
        <v>3232</v>
      </c>
    </row>
    <row r="185" spans="1:10" x14ac:dyDescent="0.25">
      <c r="A185" s="24"/>
      <c r="B185" s="24"/>
      <c r="C185" s="211" t="s">
        <v>705</v>
      </c>
      <c r="D185" s="212" t="s">
        <v>526</v>
      </c>
      <c r="E185" s="212" t="s">
        <v>605</v>
      </c>
      <c r="F185" s="213">
        <v>1798</v>
      </c>
      <c r="G185" s="213">
        <v>1891</v>
      </c>
      <c r="H185" s="213">
        <v>2414</v>
      </c>
      <c r="I185" s="213">
        <v>2847</v>
      </c>
      <c r="J185" s="213">
        <v>3191</v>
      </c>
    </row>
    <row r="186" spans="1:10" x14ac:dyDescent="0.25">
      <c r="A186" s="24"/>
      <c r="B186" s="24"/>
      <c r="C186" s="211" t="s">
        <v>706</v>
      </c>
      <c r="D186" s="212" t="s">
        <v>526</v>
      </c>
      <c r="E186" s="212" t="s">
        <v>538</v>
      </c>
      <c r="F186" s="213">
        <v>958</v>
      </c>
      <c r="G186" s="213">
        <v>1408</v>
      </c>
      <c r="H186" s="213">
        <v>1547</v>
      </c>
      <c r="I186" s="213">
        <v>1640</v>
      </c>
      <c r="J186" s="213">
        <v>2217</v>
      </c>
    </row>
    <row r="187" spans="1:10" x14ac:dyDescent="0.25">
      <c r="A187" s="24"/>
      <c r="B187" s="24"/>
      <c r="C187" s="211" t="s">
        <v>707</v>
      </c>
      <c r="D187" s="212" t="s">
        <v>526</v>
      </c>
      <c r="E187" s="212" t="s">
        <v>524</v>
      </c>
      <c r="F187" s="213">
        <v>3815</v>
      </c>
      <c r="G187" s="213">
        <v>4085</v>
      </c>
      <c r="H187" s="213">
        <v>4266</v>
      </c>
      <c r="I187" s="213">
        <v>4552</v>
      </c>
      <c r="J187" s="213">
        <v>4820</v>
      </c>
    </row>
    <row r="188" spans="1:10" x14ac:dyDescent="0.25">
      <c r="A188" s="24"/>
      <c r="B188" s="24"/>
      <c r="C188" s="211" t="s">
        <v>708</v>
      </c>
      <c r="D188" s="212" t="s">
        <v>526</v>
      </c>
      <c r="E188" s="212" t="s">
        <v>522</v>
      </c>
      <c r="F188" s="213">
        <v>7366</v>
      </c>
      <c r="G188" s="213">
        <v>8059</v>
      </c>
      <c r="H188" s="213">
        <v>8451</v>
      </c>
      <c r="I188" s="213">
        <v>9614</v>
      </c>
      <c r="J188" s="213">
        <v>10138</v>
      </c>
    </row>
    <row r="189" spans="1:10" x14ac:dyDescent="0.25">
      <c r="A189" s="24"/>
      <c r="B189" s="24"/>
      <c r="C189" s="211" t="s">
        <v>709</v>
      </c>
      <c r="D189" s="212" t="s">
        <v>526</v>
      </c>
      <c r="E189" s="212" t="s">
        <v>532</v>
      </c>
      <c r="F189" s="213">
        <v>859</v>
      </c>
      <c r="G189" s="213">
        <v>1061</v>
      </c>
      <c r="H189" s="213">
        <v>1193</v>
      </c>
      <c r="I189" s="213">
        <v>1371</v>
      </c>
      <c r="J189" s="213">
        <v>1521</v>
      </c>
    </row>
    <row r="190" spans="1:10" x14ac:dyDescent="0.25">
      <c r="A190" s="24"/>
      <c r="B190" s="24"/>
      <c r="C190" s="211" t="s">
        <v>710</v>
      </c>
      <c r="D190" s="212" t="s">
        <v>526</v>
      </c>
      <c r="E190" s="212" t="s">
        <v>540</v>
      </c>
      <c r="F190" s="213">
        <v>658</v>
      </c>
      <c r="G190" s="213">
        <v>821</v>
      </c>
      <c r="H190" s="213">
        <v>965</v>
      </c>
      <c r="I190" s="213">
        <v>1061</v>
      </c>
      <c r="J190" s="213">
        <v>1204</v>
      </c>
    </row>
    <row r="191" spans="1:10" x14ac:dyDescent="0.25">
      <c r="A191" s="24"/>
      <c r="B191" s="24"/>
      <c r="C191" s="211" t="s">
        <v>711</v>
      </c>
      <c r="D191" s="212" t="s">
        <v>526</v>
      </c>
      <c r="E191" s="212" t="s">
        <v>543</v>
      </c>
      <c r="F191" s="213">
        <v>1564</v>
      </c>
      <c r="G191" s="213">
        <v>1594</v>
      </c>
      <c r="H191" s="213">
        <v>1598</v>
      </c>
      <c r="I191" s="213">
        <v>1586</v>
      </c>
      <c r="J191" s="213">
        <v>1644</v>
      </c>
    </row>
    <row r="192" spans="1:10" x14ac:dyDescent="0.25">
      <c r="A192" s="24"/>
      <c r="B192" s="24"/>
      <c r="C192" s="211" t="s">
        <v>712</v>
      </c>
      <c r="D192" s="212" t="s">
        <v>526</v>
      </c>
      <c r="E192" s="212" t="s">
        <v>535</v>
      </c>
      <c r="F192" s="213">
        <v>555</v>
      </c>
      <c r="G192" s="213">
        <v>641</v>
      </c>
      <c r="H192" s="213">
        <v>744</v>
      </c>
      <c r="I192" s="213">
        <v>737</v>
      </c>
      <c r="J192" s="213">
        <v>837</v>
      </c>
    </row>
    <row r="193" spans="1:10" x14ac:dyDescent="0.25">
      <c r="A193" s="24"/>
      <c r="B193" s="24"/>
      <c r="C193" s="211" t="s">
        <v>713</v>
      </c>
      <c r="D193" s="212" t="s">
        <v>526</v>
      </c>
      <c r="E193" s="212" t="s">
        <v>538</v>
      </c>
      <c r="F193" s="213">
        <v>2704</v>
      </c>
      <c r="G193" s="213">
        <v>2625</v>
      </c>
      <c r="H193" s="213">
        <v>2400</v>
      </c>
      <c r="I193" s="213">
        <v>2882</v>
      </c>
      <c r="J193" s="213">
        <v>2949</v>
      </c>
    </row>
    <row r="194" spans="1:10" x14ac:dyDescent="0.25">
      <c r="A194" s="24"/>
      <c r="B194" s="24"/>
      <c r="C194" s="211" t="s">
        <v>714</v>
      </c>
      <c r="D194" s="212" t="s">
        <v>526</v>
      </c>
      <c r="E194" s="212" t="s">
        <v>582</v>
      </c>
      <c r="F194" s="213">
        <v>360</v>
      </c>
      <c r="G194" s="213">
        <v>470</v>
      </c>
      <c r="H194" s="213">
        <v>687</v>
      </c>
      <c r="I194" s="213">
        <v>858</v>
      </c>
      <c r="J194" s="213">
        <v>895</v>
      </c>
    </row>
    <row r="195" spans="1:10" x14ac:dyDescent="0.25">
      <c r="A195" s="24"/>
      <c r="B195" s="24"/>
      <c r="C195" s="211" t="s">
        <v>715</v>
      </c>
      <c r="D195" s="212" t="s">
        <v>526</v>
      </c>
      <c r="E195" s="212" t="s">
        <v>524</v>
      </c>
      <c r="F195" s="213">
        <v>1144</v>
      </c>
      <c r="G195" s="213">
        <v>1248</v>
      </c>
      <c r="H195" s="213">
        <v>1268</v>
      </c>
      <c r="I195" s="213">
        <v>1273</v>
      </c>
      <c r="J195" s="213">
        <v>1346</v>
      </c>
    </row>
    <row r="196" spans="1:10" x14ac:dyDescent="0.25">
      <c r="A196" s="24"/>
      <c r="B196" s="24"/>
      <c r="C196" s="211" t="s">
        <v>716</v>
      </c>
      <c r="D196" s="212" t="s">
        <v>526</v>
      </c>
      <c r="E196" s="212" t="s">
        <v>532</v>
      </c>
      <c r="F196" s="213">
        <v>276</v>
      </c>
      <c r="G196" s="213">
        <v>331</v>
      </c>
      <c r="H196" s="213">
        <v>361</v>
      </c>
      <c r="I196" s="213">
        <v>418</v>
      </c>
      <c r="J196" s="213">
        <v>472</v>
      </c>
    </row>
    <row r="197" spans="1:10" x14ac:dyDescent="0.25">
      <c r="A197" s="24"/>
      <c r="B197" s="24"/>
      <c r="C197" s="211" t="s">
        <v>717</v>
      </c>
      <c r="D197" s="212" t="s">
        <v>526</v>
      </c>
      <c r="E197" s="212" t="s">
        <v>522</v>
      </c>
      <c r="F197" s="213">
        <v>3190</v>
      </c>
      <c r="G197" s="213">
        <v>3436</v>
      </c>
      <c r="H197" s="213">
        <v>3195</v>
      </c>
      <c r="I197" s="213">
        <v>3890</v>
      </c>
      <c r="J197" s="213">
        <v>4111</v>
      </c>
    </row>
    <row r="198" spans="1:10" x14ac:dyDescent="0.25">
      <c r="A198" s="24"/>
      <c r="B198" s="24"/>
      <c r="C198" s="211" t="s">
        <v>718</v>
      </c>
      <c r="D198" s="212" t="s">
        <v>526</v>
      </c>
      <c r="E198" s="212" t="s">
        <v>543</v>
      </c>
      <c r="F198" s="213">
        <v>2558</v>
      </c>
      <c r="G198" s="213">
        <v>2565</v>
      </c>
      <c r="H198" s="213">
        <v>2690</v>
      </c>
      <c r="I198" s="213">
        <v>2896</v>
      </c>
      <c r="J198" s="213">
        <v>3069</v>
      </c>
    </row>
    <row r="199" spans="1:10" x14ac:dyDescent="0.25">
      <c r="A199" s="24"/>
      <c r="B199" s="24"/>
      <c r="C199" s="211" t="s">
        <v>719</v>
      </c>
      <c r="D199" s="212" t="s">
        <v>526</v>
      </c>
      <c r="E199" s="212" t="s">
        <v>532</v>
      </c>
      <c r="F199" s="213">
        <v>400</v>
      </c>
      <c r="G199" s="213">
        <v>761</v>
      </c>
      <c r="H199" s="213">
        <v>1227</v>
      </c>
      <c r="I199" s="213">
        <v>1291</v>
      </c>
      <c r="J199" s="213">
        <v>1383</v>
      </c>
    </row>
    <row r="200" spans="1:10" x14ac:dyDescent="0.25">
      <c r="A200" s="24"/>
      <c r="B200" s="24"/>
      <c r="C200" s="211" t="s">
        <v>720</v>
      </c>
      <c r="D200" s="212" t="s">
        <v>526</v>
      </c>
      <c r="E200" s="212" t="s">
        <v>538</v>
      </c>
      <c r="F200" s="213">
        <v>4597</v>
      </c>
      <c r="G200" s="213">
        <v>5424</v>
      </c>
      <c r="H200" s="213">
        <v>6128</v>
      </c>
      <c r="I200" s="213">
        <v>6690</v>
      </c>
      <c r="J200" s="213">
        <v>7217</v>
      </c>
    </row>
    <row r="201" spans="1:10" x14ac:dyDescent="0.25">
      <c r="A201" s="24"/>
      <c r="B201" s="24"/>
      <c r="C201" s="211" t="s">
        <v>721</v>
      </c>
      <c r="D201" s="212" t="s">
        <v>526</v>
      </c>
      <c r="E201" s="212" t="s">
        <v>535</v>
      </c>
      <c r="F201" s="213">
        <v>1022</v>
      </c>
      <c r="G201" s="213">
        <v>1210</v>
      </c>
      <c r="H201" s="213">
        <v>1348</v>
      </c>
      <c r="I201" s="213">
        <v>1398</v>
      </c>
      <c r="J201" s="213">
        <v>1435</v>
      </c>
    </row>
    <row r="202" spans="1:10" x14ac:dyDescent="0.25">
      <c r="A202" s="24"/>
      <c r="B202" s="24"/>
      <c r="C202" s="211" t="s">
        <v>722</v>
      </c>
      <c r="D202" s="212" t="s">
        <v>526</v>
      </c>
      <c r="E202" s="212" t="s">
        <v>535</v>
      </c>
      <c r="F202" s="213">
        <v>1388</v>
      </c>
      <c r="G202" s="213">
        <v>1690</v>
      </c>
      <c r="H202" s="213">
        <v>1787</v>
      </c>
      <c r="I202" s="213">
        <v>1989</v>
      </c>
      <c r="J202" s="213">
        <v>2082</v>
      </c>
    </row>
    <row r="203" spans="1:10" x14ac:dyDescent="0.25">
      <c r="A203" s="24"/>
      <c r="B203" s="24"/>
      <c r="C203" s="211" t="s">
        <v>723</v>
      </c>
      <c r="D203" s="212" t="s">
        <v>526</v>
      </c>
      <c r="E203" s="212" t="s">
        <v>532</v>
      </c>
      <c r="F203" s="213">
        <v>4210</v>
      </c>
      <c r="G203" s="213">
        <v>4865</v>
      </c>
      <c r="H203" s="213">
        <v>5303</v>
      </c>
      <c r="I203" s="213">
        <v>5964</v>
      </c>
      <c r="J203" s="213">
        <v>7336</v>
      </c>
    </row>
    <row r="204" spans="1:10" x14ac:dyDescent="0.25">
      <c r="A204" s="24"/>
      <c r="B204" s="24"/>
      <c r="C204" s="211" t="s">
        <v>724</v>
      </c>
      <c r="D204" s="212" t="s">
        <v>526</v>
      </c>
      <c r="E204" s="212" t="s">
        <v>535</v>
      </c>
      <c r="F204" s="213">
        <v>1056</v>
      </c>
      <c r="G204" s="213">
        <v>1353</v>
      </c>
      <c r="H204" s="213">
        <v>1221</v>
      </c>
      <c r="I204" s="213">
        <v>1499</v>
      </c>
      <c r="J204" s="213">
        <v>1652</v>
      </c>
    </row>
    <row r="205" spans="1:10" x14ac:dyDescent="0.25">
      <c r="A205" s="24"/>
      <c r="B205" s="24"/>
      <c r="C205" s="211" t="s">
        <v>725</v>
      </c>
      <c r="D205" s="212" t="s">
        <v>526</v>
      </c>
      <c r="E205" s="212" t="s">
        <v>524</v>
      </c>
      <c r="F205" s="213">
        <v>1550</v>
      </c>
      <c r="G205" s="213">
        <v>1639</v>
      </c>
      <c r="H205" s="213">
        <v>1789</v>
      </c>
      <c r="I205" s="213">
        <v>1704</v>
      </c>
      <c r="J205" s="213">
        <v>1942</v>
      </c>
    </row>
    <row r="206" spans="1:10" x14ac:dyDescent="0.25">
      <c r="A206" s="24"/>
      <c r="B206" s="24"/>
      <c r="C206" s="211" t="s">
        <v>726</v>
      </c>
      <c r="D206" s="212" t="s">
        <v>526</v>
      </c>
      <c r="E206" s="212" t="s">
        <v>605</v>
      </c>
      <c r="F206" s="213">
        <v>1068</v>
      </c>
      <c r="G206" s="213">
        <v>1229</v>
      </c>
      <c r="H206" s="213">
        <v>1526</v>
      </c>
      <c r="I206" s="213">
        <v>1820</v>
      </c>
      <c r="J206" s="213">
        <v>1960</v>
      </c>
    </row>
    <row r="207" spans="1:10" x14ac:dyDescent="0.25">
      <c r="A207" s="24"/>
      <c r="B207" s="24"/>
      <c r="C207" s="211" t="s">
        <v>727</v>
      </c>
      <c r="D207" s="212" t="s">
        <v>526</v>
      </c>
      <c r="E207" s="212" t="s">
        <v>527</v>
      </c>
      <c r="F207" s="213">
        <v>1163</v>
      </c>
      <c r="G207" s="213">
        <v>1693</v>
      </c>
      <c r="H207" s="213">
        <v>2029</v>
      </c>
      <c r="I207" s="213">
        <v>2509</v>
      </c>
      <c r="J207" s="213">
        <v>2876</v>
      </c>
    </row>
    <row r="208" spans="1:10" x14ac:dyDescent="0.25">
      <c r="A208" s="24"/>
      <c r="B208" s="24"/>
      <c r="C208" s="211" t="s">
        <v>728</v>
      </c>
      <c r="D208" s="212" t="s">
        <v>526</v>
      </c>
      <c r="E208" s="212" t="s">
        <v>605</v>
      </c>
      <c r="F208" s="213">
        <v>669</v>
      </c>
      <c r="G208" s="213">
        <v>834</v>
      </c>
      <c r="H208" s="213">
        <v>994</v>
      </c>
      <c r="I208" s="213">
        <v>1077</v>
      </c>
      <c r="J208" s="213">
        <v>1072</v>
      </c>
    </row>
    <row r="209" spans="1:10" x14ac:dyDescent="0.25">
      <c r="A209" s="24"/>
      <c r="B209" s="24"/>
      <c r="C209" s="211" t="s">
        <v>729</v>
      </c>
      <c r="D209" s="212" t="s">
        <v>521</v>
      </c>
      <c r="E209" s="212" t="s">
        <v>538</v>
      </c>
      <c r="F209" s="213">
        <v>18377</v>
      </c>
      <c r="G209" s="213">
        <v>17706</v>
      </c>
      <c r="H209" s="213">
        <v>17870</v>
      </c>
      <c r="I209" s="213">
        <v>19981</v>
      </c>
      <c r="J209" s="213">
        <v>20716</v>
      </c>
    </row>
    <row r="210" spans="1:10" x14ac:dyDescent="0.25">
      <c r="A210" s="24"/>
      <c r="B210" s="24"/>
      <c r="C210" s="211" t="s">
        <v>730</v>
      </c>
      <c r="D210" s="212" t="s">
        <v>526</v>
      </c>
      <c r="E210" s="212" t="s">
        <v>532</v>
      </c>
      <c r="F210" s="213">
        <v>2699</v>
      </c>
      <c r="G210" s="213">
        <v>3915</v>
      </c>
      <c r="H210" s="213">
        <v>3636</v>
      </c>
      <c r="I210" s="213">
        <v>3537</v>
      </c>
      <c r="J210" s="213">
        <v>3668</v>
      </c>
    </row>
    <row r="211" spans="1:10" x14ac:dyDescent="0.25">
      <c r="A211" s="24"/>
      <c r="B211" s="24"/>
      <c r="C211" s="211" t="s">
        <v>731</v>
      </c>
      <c r="D211" s="212" t="s">
        <v>526</v>
      </c>
      <c r="E211" s="212" t="s">
        <v>524</v>
      </c>
      <c r="F211" s="213">
        <v>127</v>
      </c>
      <c r="G211" s="213">
        <v>148</v>
      </c>
      <c r="H211" s="213">
        <v>151</v>
      </c>
      <c r="I211" s="213">
        <v>155</v>
      </c>
      <c r="J211" s="213">
        <v>164</v>
      </c>
    </row>
    <row r="212" spans="1:10" x14ac:dyDescent="0.25">
      <c r="A212" s="24"/>
      <c r="B212" s="24"/>
      <c r="C212" s="211" t="s">
        <v>732</v>
      </c>
      <c r="D212" s="212" t="s">
        <v>526</v>
      </c>
      <c r="E212" s="212" t="s">
        <v>535</v>
      </c>
      <c r="F212" s="213">
        <v>7598</v>
      </c>
      <c r="G212" s="213">
        <v>6915</v>
      </c>
      <c r="H212" s="213">
        <v>6650</v>
      </c>
      <c r="I212" s="213">
        <v>6615</v>
      </c>
      <c r="J212" s="213">
        <v>7653</v>
      </c>
    </row>
    <row r="213" spans="1:10" x14ac:dyDescent="0.25">
      <c r="A213" s="24"/>
      <c r="B213" s="24"/>
      <c r="C213" s="211" t="s">
        <v>733</v>
      </c>
      <c r="D213" s="212" t="s">
        <v>526</v>
      </c>
      <c r="E213" s="212" t="s">
        <v>540</v>
      </c>
      <c r="F213" s="213">
        <v>284</v>
      </c>
      <c r="G213" s="213">
        <v>374</v>
      </c>
      <c r="H213" s="213">
        <v>344</v>
      </c>
      <c r="I213" s="213">
        <v>326</v>
      </c>
      <c r="J213" s="213">
        <v>338</v>
      </c>
    </row>
    <row r="214" spans="1:10" x14ac:dyDescent="0.25">
      <c r="A214" s="24"/>
      <c r="B214" s="24"/>
      <c r="C214" s="211" t="s">
        <v>734</v>
      </c>
      <c r="D214" s="212" t="s">
        <v>526</v>
      </c>
      <c r="E214" s="212" t="s">
        <v>582</v>
      </c>
      <c r="F214" s="213">
        <v>779</v>
      </c>
      <c r="G214" s="213">
        <v>909</v>
      </c>
      <c r="H214" s="213">
        <v>1131</v>
      </c>
      <c r="I214" s="213">
        <v>1155</v>
      </c>
      <c r="J214" s="213">
        <v>1326</v>
      </c>
    </row>
    <row r="215" spans="1:10" x14ac:dyDescent="0.25">
      <c r="A215" s="24"/>
      <c r="B215" s="24"/>
      <c r="C215" s="211" t="s">
        <v>735</v>
      </c>
      <c r="D215" s="212" t="s">
        <v>521</v>
      </c>
      <c r="E215" s="212" t="s">
        <v>532</v>
      </c>
      <c r="F215" s="213">
        <v>11704</v>
      </c>
      <c r="G215" s="213">
        <v>12498</v>
      </c>
      <c r="H215" s="213">
        <v>13329</v>
      </c>
      <c r="I215" s="213">
        <v>14443</v>
      </c>
      <c r="J215" s="213">
        <v>16072</v>
      </c>
    </row>
    <row r="216" spans="1:10" x14ac:dyDescent="0.25">
      <c r="A216" s="24"/>
      <c r="B216" s="24"/>
      <c r="C216" s="211" t="s">
        <v>736</v>
      </c>
      <c r="D216" s="212" t="s">
        <v>526</v>
      </c>
      <c r="E216" s="212" t="s">
        <v>538</v>
      </c>
      <c r="F216" s="213">
        <v>839</v>
      </c>
      <c r="G216" s="213">
        <v>1068</v>
      </c>
      <c r="H216" s="213">
        <v>1263</v>
      </c>
      <c r="I216" s="213">
        <v>1426</v>
      </c>
      <c r="J216" s="213">
        <v>1555</v>
      </c>
    </row>
    <row r="217" spans="1:10" x14ac:dyDescent="0.25">
      <c r="A217" s="24"/>
      <c r="B217" s="24"/>
      <c r="C217" s="211" t="s">
        <v>737</v>
      </c>
      <c r="D217" s="212" t="s">
        <v>526</v>
      </c>
      <c r="E217" s="212" t="s">
        <v>582</v>
      </c>
      <c r="F217" s="213">
        <v>738</v>
      </c>
      <c r="G217" s="213">
        <v>721</v>
      </c>
      <c r="H217" s="213">
        <v>784</v>
      </c>
      <c r="I217" s="213">
        <v>982</v>
      </c>
      <c r="J217" s="213">
        <v>1040</v>
      </c>
    </row>
    <row r="218" spans="1:10" x14ac:dyDescent="0.25">
      <c r="A218" s="24"/>
      <c r="B218" s="24"/>
      <c r="C218" s="211" t="s">
        <v>738</v>
      </c>
      <c r="D218" s="212" t="s">
        <v>526</v>
      </c>
      <c r="E218" s="212" t="s">
        <v>538</v>
      </c>
      <c r="F218" s="213">
        <v>2831</v>
      </c>
      <c r="G218" s="213">
        <v>3052</v>
      </c>
      <c r="H218" s="213">
        <v>3647</v>
      </c>
      <c r="I218" s="213">
        <v>4232</v>
      </c>
      <c r="J218" s="213">
        <v>4656</v>
      </c>
    </row>
    <row r="219" spans="1:10" x14ac:dyDescent="0.25">
      <c r="A219" s="24"/>
      <c r="B219" s="24"/>
      <c r="C219" s="211" t="s">
        <v>739</v>
      </c>
      <c r="D219" s="212" t="s">
        <v>526</v>
      </c>
      <c r="E219" s="212" t="s">
        <v>538</v>
      </c>
      <c r="F219" s="213">
        <v>3203</v>
      </c>
      <c r="G219" s="213">
        <v>4102</v>
      </c>
      <c r="H219" s="213">
        <v>4793</v>
      </c>
      <c r="I219" s="213">
        <v>5677</v>
      </c>
      <c r="J219" s="213">
        <v>6385</v>
      </c>
    </row>
    <row r="220" spans="1:10" x14ac:dyDescent="0.25">
      <c r="A220" s="24"/>
      <c r="B220" s="24"/>
      <c r="C220" s="211" t="s">
        <v>740</v>
      </c>
      <c r="D220" s="212" t="s">
        <v>526</v>
      </c>
      <c r="E220" s="212" t="s">
        <v>582</v>
      </c>
      <c r="F220" s="213">
        <v>690</v>
      </c>
      <c r="G220" s="213">
        <v>712</v>
      </c>
      <c r="H220" s="213">
        <v>863</v>
      </c>
      <c r="I220" s="213">
        <v>978</v>
      </c>
      <c r="J220" s="213">
        <v>1169</v>
      </c>
    </row>
    <row r="221" spans="1:10" x14ac:dyDescent="0.25">
      <c r="A221" s="24"/>
      <c r="B221" s="24"/>
      <c r="C221" s="211" t="s">
        <v>741</v>
      </c>
      <c r="D221" s="212" t="s">
        <v>526</v>
      </c>
      <c r="E221" s="212" t="s">
        <v>605</v>
      </c>
      <c r="F221" s="213">
        <v>1335</v>
      </c>
      <c r="G221" s="213">
        <v>1611</v>
      </c>
      <c r="H221" s="213">
        <v>1797</v>
      </c>
      <c r="I221" s="213">
        <v>2212</v>
      </c>
      <c r="J221" s="213">
        <v>2287</v>
      </c>
    </row>
    <row r="222" spans="1:10" x14ac:dyDescent="0.25">
      <c r="A222" s="24"/>
      <c r="B222" s="24"/>
      <c r="C222" s="211" t="s">
        <v>742</v>
      </c>
      <c r="D222" s="212" t="s">
        <v>526</v>
      </c>
      <c r="E222" s="212" t="s">
        <v>543</v>
      </c>
      <c r="F222" s="213">
        <v>1048</v>
      </c>
      <c r="G222" s="213">
        <v>1214</v>
      </c>
      <c r="H222" s="213">
        <v>1245</v>
      </c>
      <c r="I222" s="213">
        <v>1240</v>
      </c>
      <c r="J222" s="213">
        <v>1321</v>
      </c>
    </row>
    <row r="223" spans="1:10" x14ac:dyDescent="0.25">
      <c r="A223" s="24"/>
      <c r="B223" s="24"/>
      <c r="C223" s="211" t="s">
        <v>743</v>
      </c>
      <c r="D223" s="212" t="s">
        <v>521</v>
      </c>
      <c r="E223" s="212" t="s">
        <v>524</v>
      </c>
      <c r="F223" s="213">
        <v>9148</v>
      </c>
      <c r="G223" s="213">
        <v>9444</v>
      </c>
      <c r="H223" s="213">
        <v>9432</v>
      </c>
      <c r="I223" s="213">
        <v>10803</v>
      </c>
      <c r="J223" s="213">
        <v>11558</v>
      </c>
    </row>
    <row r="224" spans="1:10" x14ac:dyDescent="0.25">
      <c r="A224" s="24"/>
      <c r="B224" s="24"/>
      <c r="C224" s="211" t="s">
        <v>744</v>
      </c>
      <c r="D224" s="212" t="s">
        <v>526</v>
      </c>
      <c r="E224" s="212" t="s">
        <v>532</v>
      </c>
      <c r="F224" s="213">
        <v>2613</v>
      </c>
      <c r="G224" s="213">
        <v>3516</v>
      </c>
      <c r="H224" s="213">
        <v>3488</v>
      </c>
      <c r="I224" s="213">
        <v>4135</v>
      </c>
      <c r="J224" s="213">
        <v>4450</v>
      </c>
    </row>
    <row r="225" spans="1:10" x14ac:dyDescent="0.25">
      <c r="A225" s="24"/>
      <c r="B225" s="24"/>
      <c r="C225" s="211" t="s">
        <v>745</v>
      </c>
      <c r="D225" s="212" t="s">
        <v>526</v>
      </c>
      <c r="E225" s="212" t="s">
        <v>605</v>
      </c>
      <c r="F225" s="213">
        <v>545</v>
      </c>
      <c r="G225" s="213">
        <v>646</v>
      </c>
      <c r="H225" s="213">
        <v>729</v>
      </c>
      <c r="I225" s="213">
        <v>847</v>
      </c>
      <c r="J225" s="213">
        <v>884</v>
      </c>
    </row>
  </sheetData>
  <mergeCells count="1">
    <mergeCell ref="C10:J10"/>
  </mergeCells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95654-137A-4D04-937F-3F240D46E351}">
  <dimension ref="A1:P114"/>
  <sheetViews>
    <sheetView workbookViewId="0"/>
  </sheetViews>
  <sheetFormatPr baseColWidth="10" defaultColWidth="11.42578125" defaultRowHeight="15" x14ac:dyDescent="0.25"/>
  <cols>
    <col min="1" max="2" width="11.5703125" style="25" bestFit="1" customWidth="1"/>
    <col min="3" max="3" width="13.85546875" style="25" customWidth="1"/>
    <col min="4" max="5" width="18.7109375" style="25" customWidth="1"/>
    <col min="6" max="6" width="16" style="25" customWidth="1"/>
    <col min="7" max="7" width="8.28515625" style="25" customWidth="1"/>
    <col min="8" max="8" width="12.7109375" style="25" customWidth="1"/>
    <col min="9" max="9" width="11.42578125" style="25"/>
    <col min="10" max="10" width="19" style="25" customWidth="1"/>
    <col min="11" max="11" width="22.42578125" style="25" customWidth="1"/>
    <col min="12" max="12" width="20" style="25" customWidth="1"/>
    <col min="13" max="13" width="11.42578125" style="25"/>
    <col min="14" max="14" width="11.5703125" style="25" bestFit="1" customWidth="1"/>
    <col min="15" max="16" width="16.85546875" style="25" customWidth="1"/>
    <col min="17" max="16384" width="11.42578125" style="25"/>
  </cols>
  <sheetData>
    <row r="1" spans="1:16" ht="30" customHeight="1" x14ac:dyDescent="0.25">
      <c r="A1" s="7" t="s">
        <v>746</v>
      </c>
      <c r="B1" s="8"/>
      <c r="C1" s="9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6" ht="30" customHeight="1" x14ac:dyDescent="0.25">
      <c r="A2" s="11">
        <v>2</v>
      </c>
      <c r="B2" s="11"/>
      <c r="C2" s="12" t="s">
        <v>747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6" ht="30" customHeight="1" x14ac:dyDescent="0.25">
      <c r="A3" s="14">
        <v>1</v>
      </c>
      <c r="B3" s="14"/>
      <c r="C3" s="15" t="s">
        <v>748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6" ht="30" customHeight="1" x14ac:dyDescent="0.25">
      <c r="A4" s="8"/>
      <c r="B4" s="8"/>
      <c r="C4" s="7" t="s">
        <v>749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6" ht="30" customHeight="1" x14ac:dyDescent="0.25">
      <c r="A5" s="11"/>
      <c r="B5" s="11"/>
    </row>
    <row r="6" spans="1:16" ht="30" customHeight="1" x14ac:dyDescent="0.25">
      <c r="A6" s="14"/>
      <c r="B6" s="14"/>
      <c r="O6" s="329" t="s">
        <v>750</v>
      </c>
      <c r="P6" s="329"/>
    </row>
    <row r="7" spans="1:16" ht="30" customHeight="1" x14ac:dyDescent="0.25">
      <c r="A7" s="8"/>
      <c r="B7" s="8"/>
      <c r="O7" s="216" t="s">
        <v>751</v>
      </c>
      <c r="P7" s="217">
        <v>260</v>
      </c>
    </row>
    <row r="8" spans="1:16" ht="30" customHeight="1" x14ac:dyDescent="0.25">
      <c r="A8" s="11"/>
      <c r="B8" s="11"/>
      <c r="O8" s="216" t="s">
        <v>752</v>
      </c>
      <c r="P8" s="217">
        <v>130</v>
      </c>
    </row>
    <row r="9" spans="1:16" ht="30" customHeight="1" x14ac:dyDescent="0.25">
      <c r="A9" s="20">
        <f>SUM(A1:A8)</f>
        <v>3</v>
      </c>
      <c r="B9" s="20">
        <f>SUM(B1:B8)</f>
        <v>0</v>
      </c>
      <c r="K9" s="273"/>
      <c r="L9" s="273" t="str">
        <f ca="1">_xlfn.FORMULATEXT(L12)</f>
        <v>=WENN(K12&gt;0;"Ja";"Nein")</v>
      </c>
    </row>
    <row r="10" spans="1:16" x14ac:dyDescent="0.25">
      <c r="K10" s="273" t="str">
        <f ca="1">_xlfn.FORMULATEXT(K12)</f>
        <v>=WENN(I12=$O$7;$P$7-J12;$P$8-J12)</v>
      </c>
      <c r="L10" s="273"/>
    </row>
    <row r="11" spans="1:16" ht="35.25" customHeight="1" x14ac:dyDescent="0.25">
      <c r="C11" s="218" t="s">
        <v>753</v>
      </c>
      <c r="D11" s="219" t="s">
        <v>49</v>
      </c>
      <c r="E11" s="219" t="s">
        <v>754</v>
      </c>
      <c r="F11" s="219" t="s">
        <v>755</v>
      </c>
      <c r="G11" s="219" t="s">
        <v>756</v>
      </c>
      <c r="H11" s="219" t="s">
        <v>757</v>
      </c>
      <c r="I11" s="219" t="s">
        <v>513</v>
      </c>
      <c r="J11" s="220" t="s">
        <v>758</v>
      </c>
      <c r="K11" s="219" t="s">
        <v>759</v>
      </c>
      <c r="L11" s="219" t="s">
        <v>760</v>
      </c>
      <c r="N11" s="221" t="s">
        <v>116</v>
      </c>
    </row>
    <row r="12" spans="1:16" x14ac:dyDescent="0.25">
      <c r="C12" s="24" t="s">
        <v>761</v>
      </c>
      <c r="D12" s="222" t="s">
        <v>762</v>
      </c>
      <c r="E12" s="222" t="s">
        <v>763</v>
      </c>
      <c r="F12" s="222" t="s">
        <v>764</v>
      </c>
      <c r="G12" s="222">
        <v>8001</v>
      </c>
      <c r="H12" s="222" t="s">
        <v>765</v>
      </c>
      <c r="I12" s="222" t="s">
        <v>751</v>
      </c>
      <c r="J12" s="223">
        <v>260</v>
      </c>
      <c r="K12" s="223">
        <f>IF(I12=$O$7,$P$7-J12,$P$8-J12)</f>
        <v>0</v>
      </c>
      <c r="L12" s="224" t="str">
        <f>IF(K12&gt;0,"Ja","Nein")</f>
        <v>Nein</v>
      </c>
      <c r="M12" s="174"/>
      <c r="N12" s="225">
        <v>0</v>
      </c>
    </row>
    <row r="13" spans="1:16" x14ac:dyDescent="0.25">
      <c r="C13" s="24" t="s">
        <v>21</v>
      </c>
      <c r="D13" s="222" t="s">
        <v>78</v>
      </c>
      <c r="E13" s="222" t="s">
        <v>309</v>
      </c>
      <c r="F13" s="222" t="s">
        <v>764</v>
      </c>
      <c r="G13" s="222">
        <v>8712</v>
      </c>
      <c r="H13" s="222" t="s">
        <v>766</v>
      </c>
      <c r="I13" s="222" t="s">
        <v>752</v>
      </c>
      <c r="J13" s="223">
        <v>100</v>
      </c>
      <c r="K13" s="223">
        <f t="shared" ref="K13:K76" si="0">IF(I13=$O$7,$P$7-J13,$P$8-J13)</f>
        <v>30</v>
      </c>
      <c r="L13" s="224" t="str">
        <f t="shared" ref="L13:L76" si="1">IF(K13&gt;0,"Ja","Nein")</f>
        <v>Ja</v>
      </c>
      <c r="M13" s="226"/>
      <c r="N13" s="186">
        <v>0</v>
      </c>
    </row>
    <row r="14" spans="1:16" x14ac:dyDescent="0.25">
      <c r="C14" s="24" t="s">
        <v>761</v>
      </c>
      <c r="D14" s="222" t="s">
        <v>767</v>
      </c>
      <c r="E14" s="222" t="s">
        <v>309</v>
      </c>
      <c r="F14" s="222" t="s">
        <v>768</v>
      </c>
      <c r="G14" s="222">
        <v>8500</v>
      </c>
      <c r="H14" s="222" t="s">
        <v>769</v>
      </c>
      <c r="I14" s="222" t="s">
        <v>752</v>
      </c>
      <c r="J14" s="223">
        <v>0</v>
      </c>
      <c r="K14" s="223">
        <f t="shared" si="0"/>
        <v>130</v>
      </c>
      <c r="L14" s="224" t="str">
        <f t="shared" si="1"/>
        <v>Ja</v>
      </c>
      <c r="M14" s="226"/>
      <c r="N14" s="186">
        <v>100</v>
      </c>
    </row>
    <row r="15" spans="1:16" x14ac:dyDescent="0.25">
      <c r="C15" s="24" t="s">
        <v>21</v>
      </c>
      <c r="D15" s="222" t="s">
        <v>770</v>
      </c>
      <c r="E15" s="222" t="s">
        <v>771</v>
      </c>
      <c r="F15" s="222" t="s">
        <v>768</v>
      </c>
      <c r="G15" s="222">
        <v>8004</v>
      </c>
      <c r="H15" s="222" t="s">
        <v>765</v>
      </c>
      <c r="I15" s="222" t="s">
        <v>752</v>
      </c>
      <c r="J15" s="223">
        <v>30</v>
      </c>
      <c r="K15" s="223">
        <f t="shared" si="0"/>
        <v>100</v>
      </c>
      <c r="L15" s="224" t="str">
        <f t="shared" si="1"/>
        <v>Ja</v>
      </c>
      <c r="M15" s="226"/>
      <c r="N15" s="186">
        <v>0</v>
      </c>
    </row>
    <row r="16" spans="1:16" x14ac:dyDescent="0.25">
      <c r="C16" s="24" t="s">
        <v>21</v>
      </c>
      <c r="D16" s="222" t="s">
        <v>772</v>
      </c>
      <c r="E16" s="222" t="s">
        <v>773</v>
      </c>
      <c r="F16" s="222" t="s">
        <v>774</v>
      </c>
      <c r="G16" s="222">
        <v>8360</v>
      </c>
      <c r="H16" s="222" t="s">
        <v>775</v>
      </c>
      <c r="I16" s="222" t="s">
        <v>752</v>
      </c>
      <c r="J16" s="223">
        <v>130</v>
      </c>
      <c r="K16" s="223">
        <f t="shared" si="0"/>
        <v>0</v>
      </c>
      <c r="L16" s="224" t="str">
        <f t="shared" si="1"/>
        <v>Nein</v>
      </c>
      <c r="M16" s="226"/>
      <c r="N16" s="186">
        <v>0</v>
      </c>
    </row>
    <row r="17" spans="3:14" x14ac:dyDescent="0.25">
      <c r="C17" s="24" t="s">
        <v>21</v>
      </c>
      <c r="D17" s="222" t="s">
        <v>776</v>
      </c>
      <c r="E17" s="222" t="s">
        <v>777</v>
      </c>
      <c r="F17" s="222" t="s">
        <v>774</v>
      </c>
      <c r="G17" s="222">
        <v>8006</v>
      </c>
      <c r="H17" s="222" t="s">
        <v>765</v>
      </c>
      <c r="I17" s="222" t="s">
        <v>752</v>
      </c>
      <c r="J17" s="223">
        <v>130</v>
      </c>
      <c r="K17" s="223">
        <f t="shared" si="0"/>
        <v>0</v>
      </c>
      <c r="L17" s="224" t="str">
        <f t="shared" si="1"/>
        <v>Nein</v>
      </c>
      <c r="M17" s="226"/>
      <c r="N17" s="186">
        <v>200</v>
      </c>
    </row>
    <row r="18" spans="3:14" x14ac:dyDescent="0.25">
      <c r="C18" s="24" t="s">
        <v>761</v>
      </c>
      <c r="D18" s="222" t="s">
        <v>778</v>
      </c>
      <c r="E18" s="222" t="s">
        <v>779</v>
      </c>
      <c r="F18" s="222" t="s">
        <v>780</v>
      </c>
      <c r="G18" s="222">
        <v>8405</v>
      </c>
      <c r="H18" s="222" t="s">
        <v>781</v>
      </c>
      <c r="I18" s="222" t="s">
        <v>751</v>
      </c>
      <c r="J18" s="223">
        <v>260</v>
      </c>
      <c r="K18" s="223">
        <f t="shared" si="0"/>
        <v>0</v>
      </c>
      <c r="L18" s="224" t="str">
        <f t="shared" si="1"/>
        <v>Nein</v>
      </c>
      <c r="M18" s="226"/>
      <c r="N18" s="186">
        <v>0</v>
      </c>
    </row>
    <row r="19" spans="3:14" x14ac:dyDescent="0.25">
      <c r="C19" s="24" t="s">
        <v>761</v>
      </c>
      <c r="D19" s="222" t="s">
        <v>191</v>
      </c>
      <c r="E19" s="222" t="s">
        <v>782</v>
      </c>
      <c r="F19" s="222" t="s">
        <v>780</v>
      </c>
      <c r="G19" s="222">
        <v>8044</v>
      </c>
      <c r="H19" s="222" t="s">
        <v>765</v>
      </c>
      <c r="I19" s="222" t="s">
        <v>751</v>
      </c>
      <c r="J19" s="223">
        <v>260</v>
      </c>
      <c r="K19" s="223">
        <f t="shared" si="0"/>
        <v>0</v>
      </c>
      <c r="L19" s="224" t="str">
        <f t="shared" si="1"/>
        <v>Nein</v>
      </c>
      <c r="M19" s="226"/>
      <c r="N19" s="186">
        <v>0</v>
      </c>
    </row>
    <row r="20" spans="3:14" x14ac:dyDescent="0.25">
      <c r="C20" s="24" t="s">
        <v>761</v>
      </c>
      <c r="D20" s="222" t="s">
        <v>783</v>
      </c>
      <c r="E20" s="222" t="s">
        <v>779</v>
      </c>
      <c r="F20" s="222" t="s">
        <v>784</v>
      </c>
      <c r="G20" s="222">
        <v>8712</v>
      </c>
      <c r="H20" s="222" t="s">
        <v>766</v>
      </c>
      <c r="I20" s="222" t="s">
        <v>752</v>
      </c>
      <c r="J20" s="223">
        <v>100</v>
      </c>
      <c r="K20" s="223">
        <f t="shared" si="0"/>
        <v>30</v>
      </c>
      <c r="L20" s="224" t="str">
        <f t="shared" si="1"/>
        <v>Ja</v>
      </c>
      <c r="M20" s="227"/>
      <c r="N20" s="225">
        <v>0</v>
      </c>
    </row>
    <row r="21" spans="3:14" x14ac:dyDescent="0.25">
      <c r="C21" s="24" t="s">
        <v>761</v>
      </c>
      <c r="D21" s="222" t="s">
        <v>785</v>
      </c>
      <c r="E21" s="222" t="s">
        <v>786</v>
      </c>
      <c r="F21" s="222" t="s">
        <v>784</v>
      </c>
      <c r="G21" s="222">
        <v>8049</v>
      </c>
      <c r="H21" s="222" t="s">
        <v>765</v>
      </c>
      <c r="I21" s="222" t="s">
        <v>751</v>
      </c>
      <c r="J21" s="223">
        <v>200</v>
      </c>
      <c r="K21" s="223">
        <f t="shared" si="0"/>
        <v>60</v>
      </c>
      <c r="L21" s="224" t="str">
        <f t="shared" si="1"/>
        <v>Ja</v>
      </c>
      <c r="M21" s="227"/>
      <c r="N21" s="225">
        <v>100</v>
      </c>
    </row>
    <row r="22" spans="3:14" x14ac:dyDescent="0.25">
      <c r="C22" s="24" t="s">
        <v>761</v>
      </c>
      <c r="D22" s="222" t="s">
        <v>783</v>
      </c>
      <c r="E22" s="222" t="s">
        <v>787</v>
      </c>
      <c r="F22" s="222" t="s">
        <v>788</v>
      </c>
      <c r="G22" s="222">
        <v>8353</v>
      </c>
      <c r="H22" s="222" t="s">
        <v>789</v>
      </c>
      <c r="I22" s="222" t="s">
        <v>751</v>
      </c>
      <c r="J22" s="223">
        <v>150</v>
      </c>
      <c r="K22" s="223">
        <f t="shared" si="0"/>
        <v>110</v>
      </c>
      <c r="L22" s="224" t="str">
        <f t="shared" si="1"/>
        <v>Ja</v>
      </c>
      <c r="M22" s="227"/>
      <c r="N22" s="225">
        <v>0</v>
      </c>
    </row>
    <row r="23" spans="3:14" x14ac:dyDescent="0.25">
      <c r="C23" s="24" t="s">
        <v>761</v>
      </c>
      <c r="D23" s="222" t="s">
        <v>790</v>
      </c>
      <c r="E23" s="222" t="s">
        <v>791</v>
      </c>
      <c r="F23" s="222" t="s">
        <v>788</v>
      </c>
      <c r="G23" s="222">
        <v>8712</v>
      </c>
      <c r="H23" s="222" t="s">
        <v>792</v>
      </c>
      <c r="I23" s="222" t="s">
        <v>751</v>
      </c>
      <c r="J23" s="223">
        <v>100</v>
      </c>
      <c r="K23" s="223">
        <f t="shared" si="0"/>
        <v>160</v>
      </c>
      <c r="L23" s="224" t="str">
        <f t="shared" si="1"/>
        <v>Ja</v>
      </c>
      <c r="M23" s="227"/>
      <c r="N23" s="225">
        <v>0</v>
      </c>
    </row>
    <row r="24" spans="3:14" x14ac:dyDescent="0.25">
      <c r="C24" s="24" t="s">
        <v>761</v>
      </c>
      <c r="D24" s="222" t="s">
        <v>790</v>
      </c>
      <c r="E24" s="222" t="s">
        <v>793</v>
      </c>
      <c r="F24" s="222" t="s">
        <v>794</v>
      </c>
      <c r="G24" s="222">
        <v>8353</v>
      </c>
      <c r="H24" s="222" t="s">
        <v>789</v>
      </c>
      <c r="I24" s="222" t="s">
        <v>752</v>
      </c>
      <c r="J24" s="223">
        <v>50</v>
      </c>
      <c r="K24" s="223">
        <f t="shared" si="0"/>
        <v>80</v>
      </c>
      <c r="L24" s="224" t="str">
        <f t="shared" si="1"/>
        <v>Ja</v>
      </c>
      <c r="M24" s="227"/>
      <c r="N24" s="225">
        <v>0</v>
      </c>
    </row>
    <row r="25" spans="3:14" x14ac:dyDescent="0.25">
      <c r="C25" s="24" t="s">
        <v>761</v>
      </c>
      <c r="D25" s="222" t="s">
        <v>795</v>
      </c>
      <c r="E25" s="222" t="s">
        <v>787</v>
      </c>
      <c r="F25" s="222" t="s">
        <v>794</v>
      </c>
      <c r="G25" s="222">
        <v>8500</v>
      </c>
      <c r="H25" s="222" t="s">
        <v>769</v>
      </c>
      <c r="I25" s="222" t="s">
        <v>752</v>
      </c>
      <c r="J25" s="223">
        <v>50</v>
      </c>
      <c r="K25" s="223">
        <f t="shared" si="0"/>
        <v>80</v>
      </c>
      <c r="L25" s="224" t="str">
        <f t="shared" si="1"/>
        <v>Ja</v>
      </c>
      <c r="M25" s="227"/>
      <c r="N25" s="225">
        <v>200</v>
      </c>
    </row>
    <row r="26" spans="3:14" x14ac:dyDescent="0.25">
      <c r="C26" s="24" t="s">
        <v>761</v>
      </c>
      <c r="D26" s="222" t="s">
        <v>342</v>
      </c>
      <c r="E26" s="222" t="s">
        <v>796</v>
      </c>
      <c r="F26" s="222" t="s">
        <v>797</v>
      </c>
      <c r="G26" s="222">
        <v>8360</v>
      </c>
      <c r="H26" s="222" t="s">
        <v>775</v>
      </c>
      <c r="I26" s="222" t="s">
        <v>751</v>
      </c>
      <c r="J26" s="223">
        <v>260</v>
      </c>
      <c r="K26" s="223">
        <f t="shared" si="0"/>
        <v>0</v>
      </c>
      <c r="L26" s="224" t="str">
        <f t="shared" si="1"/>
        <v>Nein</v>
      </c>
      <c r="M26" s="227"/>
      <c r="N26" s="225">
        <v>50</v>
      </c>
    </row>
    <row r="27" spans="3:14" x14ac:dyDescent="0.25">
      <c r="C27" s="24" t="s">
        <v>761</v>
      </c>
      <c r="D27" s="222" t="s">
        <v>798</v>
      </c>
      <c r="E27" s="222" t="s">
        <v>779</v>
      </c>
      <c r="F27" s="222" t="s">
        <v>797</v>
      </c>
      <c r="G27" s="222">
        <v>8004</v>
      </c>
      <c r="H27" s="222" t="s">
        <v>765</v>
      </c>
      <c r="I27" s="222" t="s">
        <v>752</v>
      </c>
      <c r="J27" s="223">
        <v>130</v>
      </c>
      <c r="K27" s="223">
        <f t="shared" si="0"/>
        <v>0</v>
      </c>
      <c r="L27" s="224" t="str">
        <f t="shared" si="1"/>
        <v>Nein</v>
      </c>
      <c r="M27" s="227"/>
      <c r="N27" s="225">
        <v>50</v>
      </c>
    </row>
    <row r="28" spans="3:14" x14ac:dyDescent="0.25">
      <c r="C28" s="24" t="s">
        <v>761</v>
      </c>
      <c r="D28" s="222" t="s">
        <v>799</v>
      </c>
      <c r="E28" s="222" t="s">
        <v>800</v>
      </c>
      <c r="F28" s="222" t="s">
        <v>801</v>
      </c>
      <c r="G28" s="222">
        <v>8500</v>
      </c>
      <c r="H28" s="222" t="s">
        <v>769</v>
      </c>
      <c r="I28" s="222" t="s">
        <v>752</v>
      </c>
      <c r="J28" s="223">
        <v>130</v>
      </c>
      <c r="K28" s="223">
        <f t="shared" si="0"/>
        <v>0</v>
      </c>
      <c r="L28" s="224" t="str">
        <f t="shared" si="1"/>
        <v>Nein</v>
      </c>
      <c r="M28" s="227"/>
      <c r="N28" s="225">
        <v>0</v>
      </c>
    </row>
    <row r="29" spans="3:14" x14ac:dyDescent="0.25">
      <c r="C29" s="24" t="s">
        <v>21</v>
      </c>
      <c r="D29" s="222" t="s">
        <v>214</v>
      </c>
      <c r="E29" s="222" t="s">
        <v>802</v>
      </c>
      <c r="F29" s="222" t="s">
        <v>801</v>
      </c>
      <c r="G29" s="222">
        <v>8400</v>
      </c>
      <c r="H29" s="222" t="s">
        <v>781</v>
      </c>
      <c r="I29" s="222" t="s">
        <v>751</v>
      </c>
      <c r="J29" s="223">
        <v>150</v>
      </c>
      <c r="K29" s="223">
        <f t="shared" si="0"/>
        <v>110</v>
      </c>
      <c r="L29" s="224" t="str">
        <f t="shared" si="1"/>
        <v>Ja</v>
      </c>
      <c r="M29" s="227"/>
      <c r="N29" s="186">
        <v>0</v>
      </c>
    </row>
    <row r="30" spans="3:14" x14ac:dyDescent="0.25">
      <c r="C30" s="24" t="s">
        <v>21</v>
      </c>
      <c r="D30" s="222" t="s">
        <v>82</v>
      </c>
      <c r="E30" s="222" t="s">
        <v>803</v>
      </c>
      <c r="F30" s="222" t="s">
        <v>804</v>
      </c>
      <c r="G30" s="222">
        <v>8400</v>
      </c>
      <c r="H30" s="222" t="s">
        <v>781</v>
      </c>
      <c r="I30" s="222" t="s">
        <v>751</v>
      </c>
      <c r="J30" s="223">
        <v>260</v>
      </c>
      <c r="K30" s="223">
        <f t="shared" si="0"/>
        <v>0</v>
      </c>
      <c r="L30" s="224" t="str">
        <f t="shared" si="1"/>
        <v>Nein</v>
      </c>
      <c r="M30" s="227"/>
      <c r="N30" s="186">
        <v>100</v>
      </c>
    </row>
    <row r="31" spans="3:14" x14ac:dyDescent="0.25">
      <c r="C31" s="24" t="s">
        <v>761</v>
      </c>
      <c r="D31" s="222" t="s">
        <v>69</v>
      </c>
      <c r="E31" s="222" t="s">
        <v>800</v>
      </c>
      <c r="F31" s="222" t="s">
        <v>804</v>
      </c>
      <c r="G31" s="222">
        <v>8401</v>
      </c>
      <c r="H31" s="222" t="s">
        <v>781</v>
      </c>
      <c r="I31" s="222" t="s">
        <v>751</v>
      </c>
      <c r="J31" s="223">
        <v>260</v>
      </c>
      <c r="K31" s="223">
        <f t="shared" si="0"/>
        <v>0</v>
      </c>
      <c r="L31" s="224" t="str">
        <f t="shared" si="1"/>
        <v>Nein</v>
      </c>
      <c r="M31" s="227"/>
      <c r="N31" s="186">
        <v>0</v>
      </c>
    </row>
    <row r="32" spans="3:14" x14ac:dyDescent="0.25">
      <c r="C32" s="24" t="s">
        <v>21</v>
      </c>
      <c r="D32" s="222" t="s">
        <v>268</v>
      </c>
      <c r="E32" s="222" t="s">
        <v>802</v>
      </c>
      <c r="F32" s="222" t="s">
        <v>805</v>
      </c>
      <c r="G32" s="222">
        <v>8585</v>
      </c>
      <c r="H32" s="222" t="s">
        <v>806</v>
      </c>
      <c r="I32" s="222" t="s">
        <v>752</v>
      </c>
      <c r="J32" s="223">
        <v>130</v>
      </c>
      <c r="K32" s="223">
        <f t="shared" si="0"/>
        <v>0</v>
      </c>
      <c r="L32" s="224" t="str">
        <f t="shared" si="1"/>
        <v>Nein</v>
      </c>
      <c r="M32" s="227"/>
      <c r="N32" s="186">
        <v>0</v>
      </c>
    </row>
    <row r="33" spans="3:14" x14ac:dyDescent="0.25">
      <c r="C33" s="24" t="s">
        <v>21</v>
      </c>
      <c r="D33" s="222" t="s">
        <v>807</v>
      </c>
      <c r="E33" s="222" t="s">
        <v>808</v>
      </c>
      <c r="F33" s="222" t="s">
        <v>805</v>
      </c>
      <c r="G33" s="222">
        <v>8401</v>
      </c>
      <c r="H33" s="222" t="s">
        <v>781</v>
      </c>
      <c r="I33" s="222" t="s">
        <v>752</v>
      </c>
      <c r="J33" s="223">
        <v>100</v>
      </c>
      <c r="K33" s="223">
        <f t="shared" si="0"/>
        <v>30</v>
      </c>
      <c r="L33" s="224" t="str">
        <f t="shared" si="1"/>
        <v>Ja</v>
      </c>
      <c r="M33" s="227"/>
      <c r="N33" s="186">
        <v>200</v>
      </c>
    </row>
    <row r="34" spans="3:14" x14ac:dyDescent="0.25">
      <c r="C34" s="24" t="s">
        <v>21</v>
      </c>
      <c r="D34" s="222" t="s">
        <v>78</v>
      </c>
      <c r="E34" s="222" t="s">
        <v>809</v>
      </c>
      <c r="F34" s="222" t="s">
        <v>810</v>
      </c>
      <c r="G34" s="222">
        <v>8353</v>
      </c>
      <c r="H34" s="222" t="s">
        <v>789</v>
      </c>
      <c r="I34" s="222" t="s">
        <v>751</v>
      </c>
      <c r="J34" s="223">
        <v>100</v>
      </c>
      <c r="K34" s="223">
        <f t="shared" si="0"/>
        <v>160</v>
      </c>
      <c r="L34" s="224" t="str">
        <f t="shared" si="1"/>
        <v>Ja</v>
      </c>
      <c r="M34" s="227"/>
      <c r="N34" s="186">
        <v>0</v>
      </c>
    </row>
    <row r="35" spans="3:14" x14ac:dyDescent="0.25">
      <c r="C35" s="24" t="s">
        <v>21</v>
      </c>
      <c r="D35" s="222" t="s">
        <v>811</v>
      </c>
      <c r="E35" s="222" t="s">
        <v>773</v>
      </c>
      <c r="F35" s="222" t="s">
        <v>810</v>
      </c>
      <c r="G35" s="222">
        <v>8402</v>
      </c>
      <c r="H35" s="222" t="s">
        <v>781</v>
      </c>
      <c r="I35" s="222" t="s">
        <v>752</v>
      </c>
      <c r="J35" s="223">
        <v>130</v>
      </c>
      <c r="K35" s="223">
        <f t="shared" si="0"/>
        <v>0</v>
      </c>
      <c r="L35" s="224" t="str">
        <f t="shared" si="1"/>
        <v>Nein</v>
      </c>
      <c r="M35" s="226"/>
      <c r="N35" s="186">
        <v>0</v>
      </c>
    </row>
    <row r="36" spans="3:14" x14ac:dyDescent="0.25">
      <c r="C36" s="24" t="s">
        <v>21</v>
      </c>
      <c r="D36" s="222" t="s">
        <v>306</v>
      </c>
      <c r="E36" s="222" t="s">
        <v>812</v>
      </c>
      <c r="F36" s="222" t="s">
        <v>813</v>
      </c>
      <c r="G36" s="222">
        <v>8409</v>
      </c>
      <c r="H36" s="222" t="s">
        <v>781</v>
      </c>
      <c r="I36" s="222" t="s">
        <v>752</v>
      </c>
      <c r="J36" s="223">
        <v>130</v>
      </c>
      <c r="K36" s="223">
        <f t="shared" si="0"/>
        <v>0</v>
      </c>
      <c r="L36" s="224" t="str">
        <f t="shared" si="1"/>
        <v>Nein</v>
      </c>
      <c r="M36" s="226"/>
      <c r="N36" s="225">
        <v>0</v>
      </c>
    </row>
    <row r="37" spans="3:14" x14ac:dyDescent="0.25">
      <c r="C37" s="24" t="s">
        <v>21</v>
      </c>
      <c r="D37" s="222" t="s">
        <v>814</v>
      </c>
      <c r="E37" s="222" t="s">
        <v>803</v>
      </c>
      <c r="F37" s="222" t="s">
        <v>813</v>
      </c>
      <c r="G37" s="222">
        <v>8404</v>
      </c>
      <c r="H37" s="222" t="s">
        <v>781</v>
      </c>
      <c r="I37" s="222" t="s">
        <v>751</v>
      </c>
      <c r="J37" s="223">
        <v>260</v>
      </c>
      <c r="K37" s="223">
        <f t="shared" si="0"/>
        <v>0</v>
      </c>
      <c r="L37" s="224" t="str">
        <f t="shared" si="1"/>
        <v>Nein</v>
      </c>
      <c r="M37" s="226"/>
      <c r="N37" s="225">
        <v>100</v>
      </c>
    </row>
    <row r="38" spans="3:14" x14ac:dyDescent="0.25">
      <c r="C38" s="24" t="s">
        <v>21</v>
      </c>
      <c r="D38" s="222" t="s">
        <v>811</v>
      </c>
      <c r="E38" s="222" t="s">
        <v>815</v>
      </c>
      <c r="F38" s="222" t="s">
        <v>816</v>
      </c>
      <c r="G38" s="222">
        <v>8500</v>
      </c>
      <c r="H38" s="222" t="s">
        <v>769</v>
      </c>
      <c r="I38" s="222" t="s">
        <v>751</v>
      </c>
      <c r="J38" s="223">
        <v>200</v>
      </c>
      <c r="K38" s="223">
        <f t="shared" si="0"/>
        <v>60</v>
      </c>
      <c r="L38" s="224" t="str">
        <f t="shared" si="1"/>
        <v>Ja</v>
      </c>
      <c r="M38" s="226"/>
      <c r="N38" s="225">
        <v>0</v>
      </c>
    </row>
    <row r="39" spans="3:14" x14ac:dyDescent="0.25">
      <c r="C39" s="24" t="s">
        <v>21</v>
      </c>
      <c r="D39" s="222" t="s">
        <v>817</v>
      </c>
      <c r="E39" s="222" t="s">
        <v>213</v>
      </c>
      <c r="F39" s="222" t="s">
        <v>816</v>
      </c>
      <c r="G39" s="222">
        <v>8405</v>
      </c>
      <c r="H39" s="222" t="s">
        <v>781</v>
      </c>
      <c r="I39" s="222" t="s">
        <v>751</v>
      </c>
      <c r="J39" s="223">
        <v>200</v>
      </c>
      <c r="K39" s="223">
        <f t="shared" si="0"/>
        <v>60</v>
      </c>
      <c r="L39" s="224" t="str">
        <f t="shared" si="1"/>
        <v>Ja</v>
      </c>
      <c r="M39" s="226"/>
      <c r="N39" s="225">
        <v>0</v>
      </c>
    </row>
    <row r="40" spans="3:14" x14ac:dyDescent="0.25">
      <c r="C40" s="24" t="s">
        <v>21</v>
      </c>
      <c r="D40" s="222" t="s">
        <v>772</v>
      </c>
      <c r="E40" s="222" t="s">
        <v>818</v>
      </c>
      <c r="F40" s="222" t="s">
        <v>819</v>
      </c>
      <c r="G40" s="222">
        <v>8406</v>
      </c>
      <c r="H40" s="222" t="s">
        <v>781</v>
      </c>
      <c r="I40" s="222" t="s">
        <v>751</v>
      </c>
      <c r="J40" s="223">
        <v>150</v>
      </c>
      <c r="K40" s="223">
        <f t="shared" si="0"/>
        <v>110</v>
      </c>
      <c r="L40" s="224" t="str">
        <f t="shared" si="1"/>
        <v>Ja</v>
      </c>
      <c r="M40" s="226"/>
      <c r="N40" s="225">
        <v>0</v>
      </c>
    </row>
    <row r="41" spans="3:14" x14ac:dyDescent="0.25">
      <c r="C41" s="24" t="s">
        <v>21</v>
      </c>
      <c r="D41" s="222" t="s">
        <v>814</v>
      </c>
      <c r="E41" s="222" t="s">
        <v>763</v>
      </c>
      <c r="F41" s="222" t="s">
        <v>819</v>
      </c>
      <c r="G41" s="222">
        <v>8500</v>
      </c>
      <c r="H41" s="222" t="s">
        <v>769</v>
      </c>
      <c r="I41" s="222" t="s">
        <v>751</v>
      </c>
      <c r="J41" s="223">
        <v>260</v>
      </c>
      <c r="K41" s="223">
        <f t="shared" si="0"/>
        <v>0</v>
      </c>
      <c r="L41" s="224" t="str">
        <f t="shared" si="1"/>
        <v>Nein</v>
      </c>
      <c r="M41" s="226"/>
      <c r="N41" s="225">
        <v>200</v>
      </c>
    </row>
    <row r="42" spans="3:14" x14ac:dyDescent="0.25">
      <c r="C42" s="24" t="s">
        <v>21</v>
      </c>
      <c r="D42" s="222" t="s">
        <v>820</v>
      </c>
      <c r="E42" s="222" t="s">
        <v>309</v>
      </c>
      <c r="F42" s="222" t="s">
        <v>821</v>
      </c>
      <c r="G42" s="222">
        <v>8500</v>
      </c>
      <c r="H42" s="222" t="s">
        <v>769</v>
      </c>
      <c r="I42" s="222" t="s">
        <v>752</v>
      </c>
      <c r="J42" s="223">
        <v>130</v>
      </c>
      <c r="K42" s="223">
        <f t="shared" si="0"/>
        <v>0</v>
      </c>
      <c r="L42" s="224" t="str">
        <f t="shared" si="1"/>
        <v>Nein</v>
      </c>
      <c r="M42" s="226"/>
      <c r="N42" s="225">
        <v>50</v>
      </c>
    </row>
    <row r="43" spans="3:14" x14ac:dyDescent="0.25">
      <c r="C43" s="24" t="s">
        <v>761</v>
      </c>
      <c r="D43" s="222" t="s">
        <v>795</v>
      </c>
      <c r="E43" s="222" t="s">
        <v>220</v>
      </c>
      <c r="F43" s="222" t="s">
        <v>821</v>
      </c>
      <c r="G43" s="222">
        <v>8409</v>
      </c>
      <c r="H43" s="222" t="s">
        <v>781</v>
      </c>
      <c r="I43" s="222" t="s">
        <v>752</v>
      </c>
      <c r="J43" s="223">
        <v>100</v>
      </c>
      <c r="K43" s="223">
        <f t="shared" si="0"/>
        <v>30</v>
      </c>
      <c r="L43" s="224" t="str">
        <f t="shared" si="1"/>
        <v>Ja</v>
      </c>
      <c r="M43" s="226"/>
      <c r="N43" s="225">
        <v>50</v>
      </c>
    </row>
    <row r="44" spans="3:14" x14ac:dyDescent="0.25">
      <c r="C44" s="24" t="s">
        <v>21</v>
      </c>
      <c r="D44" s="222" t="s">
        <v>822</v>
      </c>
      <c r="E44" s="222" t="s">
        <v>796</v>
      </c>
      <c r="F44" s="222" t="s">
        <v>823</v>
      </c>
      <c r="G44" s="222">
        <v>8401</v>
      </c>
      <c r="H44" s="222" t="s">
        <v>781</v>
      </c>
      <c r="I44" s="222" t="s">
        <v>751</v>
      </c>
      <c r="J44" s="223">
        <v>260</v>
      </c>
      <c r="K44" s="223">
        <f t="shared" si="0"/>
        <v>0</v>
      </c>
      <c r="L44" s="224" t="str">
        <f t="shared" si="1"/>
        <v>Nein</v>
      </c>
      <c r="M44" s="226"/>
      <c r="N44" s="225">
        <v>0</v>
      </c>
    </row>
    <row r="45" spans="3:14" x14ac:dyDescent="0.25">
      <c r="C45" s="24" t="s">
        <v>761</v>
      </c>
      <c r="D45" s="222" t="s">
        <v>783</v>
      </c>
      <c r="E45" s="222" t="s">
        <v>220</v>
      </c>
      <c r="F45" s="222" t="s">
        <v>823</v>
      </c>
      <c r="G45" s="222">
        <v>8473</v>
      </c>
      <c r="H45" s="222" t="s">
        <v>824</v>
      </c>
      <c r="I45" s="222" t="s">
        <v>752</v>
      </c>
      <c r="J45" s="223">
        <v>100</v>
      </c>
      <c r="K45" s="223">
        <f t="shared" si="0"/>
        <v>30</v>
      </c>
      <c r="L45" s="224" t="str">
        <f t="shared" si="1"/>
        <v>Ja</v>
      </c>
      <c r="M45" s="226"/>
      <c r="N45" s="186">
        <v>0</v>
      </c>
    </row>
    <row r="46" spans="3:14" x14ac:dyDescent="0.25">
      <c r="C46" s="24" t="s">
        <v>21</v>
      </c>
      <c r="D46" s="222" t="s">
        <v>82</v>
      </c>
      <c r="E46" s="222" t="s">
        <v>812</v>
      </c>
      <c r="F46" s="222" t="s">
        <v>825</v>
      </c>
      <c r="G46" s="222">
        <v>8500</v>
      </c>
      <c r="H46" s="222" t="s">
        <v>769</v>
      </c>
      <c r="I46" s="222" t="s">
        <v>751</v>
      </c>
      <c r="J46" s="223">
        <v>200</v>
      </c>
      <c r="K46" s="223">
        <f t="shared" si="0"/>
        <v>60</v>
      </c>
      <c r="L46" s="224" t="str">
        <f t="shared" si="1"/>
        <v>Ja</v>
      </c>
      <c r="M46" s="226"/>
      <c r="N46" s="186">
        <v>100</v>
      </c>
    </row>
    <row r="47" spans="3:14" x14ac:dyDescent="0.25">
      <c r="C47" s="24" t="s">
        <v>761</v>
      </c>
      <c r="D47" s="222" t="s">
        <v>826</v>
      </c>
      <c r="E47" s="222" t="s">
        <v>818</v>
      </c>
      <c r="F47" s="222" t="s">
        <v>825</v>
      </c>
      <c r="G47" s="222">
        <v>8402</v>
      </c>
      <c r="H47" s="222" t="s">
        <v>781</v>
      </c>
      <c r="I47" s="222" t="s">
        <v>752</v>
      </c>
      <c r="J47" s="223">
        <v>50</v>
      </c>
      <c r="K47" s="223">
        <f t="shared" si="0"/>
        <v>80</v>
      </c>
      <c r="L47" s="224" t="str">
        <f t="shared" si="1"/>
        <v>Ja</v>
      </c>
      <c r="M47" s="226"/>
      <c r="N47" s="186">
        <v>0</v>
      </c>
    </row>
    <row r="48" spans="3:14" x14ac:dyDescent="0.25">
      <c r="C48" s="24" t="s">
        <v>21</v>
      </c>
      <c r="D48" s="222" t="s">
        <v>268</v>
      </c>
      <c r="E48" s="222" t="s">
        <v>779</v>
      </c>
      <c r="F48" s="222" t="s">
        <v>827</v>
      </c>
      <c r="G48" s="222">
        <v>8500</v>
      </c>
      <c r="H48" s="222" t="s">
        <v>769</v>
      </c>
      <c r="I48" s="222" t="s">
        <v>752</v>
      </c>
      <c r="J48" s="223">
        <v>0</v>
      </c>
      <c r="K48" s="223">
        <f t="shared" si="0"/>
        <v>130</v>
      </c>
      <c r="L48" s="224" t="str">
        <f t="shared" si="1"/>
        <v>Ja</v>
      </c>
      <c r="M48" s="226"/>
      <c r="N48" s="186">
        <v>0</v>
      </c>
    </row>
    <row r="49" spans="3:14" x14ac:dyDescent="0.25">
      <c r="C49" s="24" t="s">
        <v>761</v>
      </c>
      <c r="D49" s="222" t="s">
        <v>342</v>
      </c>
      <c r="E49" s="222" t="s">
        <v>777</v>
      </c>
      <c r="F49" s="222" t="s">
        <v>827</v>
      </c>
      <c r="G49" s="222">
        <v>8049</v>
      </c>
      <c r="H49" s="222" t="s">
        <v>765</v>
      </c>
      <c r="I49" s="222" t="s">
        <v>751</v>
      </c>
      <c r="J49" s="223">
        <v>0</v>
      </c>
      <c r="K49" s="223">
        <f t="shared" si="0"/>
        <v>260</v>
      </c>
      <c r="L49" s="224" t="str">
        <f t="shared" si="1"/>
        <v>Ja</v>
      </c>
      <c r="M49" s="226"/>
      <c r="N49" s="186">
        <v>200</v>
      </c>
    </row>
    <row r="50" spans="3:14" x14ac:dyDescent="0.25">
      <c r="C50" s="24" t="s">
        <v>761</v>
      </c>
      <c r="D50" s="222" t="s">
        <v>798</v>
      </c>
      <c r="E50" s="222" t="s">
        <v>779</v>
      </c>
      <c r="F50" s="222" t="s">
        <v>828</v>
      </c>
      <c r="G50" s="222">
        <v>8500</v>
      </c>
      <c r="H50" s="222" t="s">
        <v>769</v>
      </c>
      <c r="I50" s="222" t="s">
        <v>751</v>
      </c>
      <c r="J50" s="223">
        <v>260</v>
      </c>
      <c r="K50" s="223">
        <f t="shared" si="0"/>
        <v>0</v>
      </c>
      <c r="L50" s="224" t="str">
        <f t="shared" si="1"/>
        <v>Nein</v>
      </c>
      <c r="M50" s="226"/>
      <c r="N50" s="186">
        <v>0</v>
      </c>
    </row>
    <row r="51" spans="3:14" x14ac:dyDescent="0.25">
      <c r="C51" s="24" t="s">
        <v>21</v>
      </c>
      <c r="D51" s="222" t="s">
        <v>78</v>
      </c>
      <c r="E51" s="222" t="s">
        <v>809</v>
      </c>
      <c r="F51" s="222" t="s">
        <v>828</v>
      </c>
      <c r="G51" s="222">
        <v>8473</v>
      </c>
      <c r="H51" s="222" t="s">
        <v>824</v>
      </c>
      <c r="I51" s="222" t="s">
        <v>751</v>
      </c>
      <c r="J51" s="223">
        <v>260</v>
      </c>
      <c r="K51" s="223">
        <f t="shared" si="0"/>
        <v>0</v>
      </c>
      <c r="L51" s="224" t="str">
        <f t="shared" si="1"/>
        <v>Nein</v>
      </c>
      <c r="M51" s="226"/>
      <c r="N51" s="186">
        <v>0</v>
      </c>
    </row>
    <row r="52" spans="3:14" x14ac:dyDescent="0.25">
      <c r="C52" s="24" t="s">
        <v>21</v>
      </c>
      <c r="D52" s="222" t="s">
        <v>214</v>
      </c>
      <c r="E52" s="222" t="s">
        <v>829</v>
      </c>
      <c r="F52" s="222" t="s">
        <v>828</v>
      </c>
      <c r="G52" s="222">
        <v>8044</v>
      </c>
      <c r="H52" s="222" t="s">
        <v>765</v>
      </c>
      <c r="I52" s="222" t="s">
        <v>751</v>
      </c>
      <c r="J52" s="223">
        <v>200</v>
      </c>
      <c r="K52" s="223">
        <f t="shared" si="0"/>
        <v>60</v>
      </c>
      <c r="L52" s="224" t="str">
        <f t="shared" si="1"/>
        <v>Ja</v>
      </c>
      <c r="M52" s="226"/>
      <c r="N52" s="225">
        <v>0</v>
      </c>
    </row>
    <row r="53" spans="3:14" x14ac:dyDescent="0.25">
      <c r="C53" s="24" t="s">
        <v>761</v>
      </c>
      <c r="D53" s="222" t="s">
        <v>778</v>
      </c>
      <c r="E53" s="222" t="s">
        <v>829</v>
      </c>
      <c r="F53" s="222" t="s">
        <v>830</v>
      </c>
      <c r="G53" s="222">
        <v>8500</v>
      </c>
      <c r="H53" s="222" t="s">
        <v>769</v>
      </c>
      <c r="I53" s="222" t="s">
        <v>752</v>
      </c>
      <c r="J53" s="223">
        <v>100</v>
      </c>
      <c r="K53" s="223">
        <f t="shared" si="0"/>
        <v>30</v>
      </c>
      <c r="L53" s="224" t="str">
        <f t="shared" si="1"/>
        <v>Ja</v>
      </c>
      <c r="M53" s="226"/>
      <c r="N53" s="225">
        <v>100</v>
      </c>
    </row>
    <row r="54" spans="3:14" x14ac:dyDescent="0.25">
      <c r="C54" s="24" t="s">
        <v>761</v>
      </c>
      <c r="D54" s="222" t="s">
        <v>831</v>
      </c>
      <c r="E54" s="222" t="s">
        <v>779</v>
      </c>
      <c r="F54" s="222" t="s">
        <v>830</v>
      </c>
      <c r="G54" s="222">
        <v>8500</v>
      </c>
      <c r="H54" s="222" t="s">
        <v>769</v>
      </c>
      <c r="I54" s="222" t="s">
        <v>751</v>
      </c>
      <c r="J54" s="223">
        <v>260</v>
      </c>
      <c r="K54" s="223">
        <f t="shared" si="0"/>
        <v>0</v>
      </c>
      <c r="L54" s="224" t="str">
        <f t="shared" si="1"/>
        <v>Nein</v>
      </c>
      <c r="M54" s="226"/>
      <c r="N54" s="225">
        <v>0</v>
      </c>
    </row>
    <row r="55" spans="3:14" x14ac:dyDescent="0.25">
      <c r="C55" s="24" t="s">
        <v>761</v>
      </c>
      <c r="D55" s="222" t="s">
        <v>69</v>
      </c>
      <c r="E55" s="222" t="s">
        <v>793</v>
      </c>
      <c r="F55" s="222" t="s">
        <v>830</v>
      </c>
      <c r="G55" s="222">
        <v>8001</v>
      </c>
      <c r="H55" s="222" t="s">
        <v>765</v>
      </c>
      <c r="I55" s="222" t="s">
        <v>751</v>
      </c>
      <c r="J55" s="223">
        <v>200</v>
      </c>
      <c r="K55" s="223">
        <f t="shared" si="0"/>
        <v>60</v>
      </c>
      <c r="L55" s="224" t="str">
        <f t="shared" si="1"/>
        <v>Ja</v>
      </c>
      <c r="M55" s="226"/>
      <c r="N55" s="225">
        <v>0</v>
      </c>
    </row>
    <row r="56" spans="3:14" x14ac:dyDescent="0.25">
      <c r="C56" s="24" t="s">
        <v>21</v>
      </c>
      <c r="D56" s="222" t="s">
        <v>807</v>
      </c>
      <c r="E56" s="222" t="s">
        <v>220</v>
      </c>
      <c r="F56" s="222" t="s">
        <v>832</v>
      </c>
      <c r="G56" s="222">
        <v>8006</v>
      </c>
      <c r="H56" s="222" t="s">
        <v>765</v>
      </c>
      <c r="I56" s="222" t="s">
        <v>751</v>
      </c>
      <c r="J56" s="223">
        <v>260</v>
      </c>
      <c r="K56" s="223">
        <f t="shared" si="0"/>
        <v>0</v>
      </c>
      <c r="L56" s="224" t="str">
        <f t="shared" si="1"/>
        <v>Nein</v>
      </c>
      <c r="M56" s="226"/>
      <c r="N56" s="225">
        <v>0</v>
      </c>
    </row>
    <row r="57" spans="3:14" x14ac:dyDescent="0.25">
      <c r="C57" s="24" t="s">
        <v>21</v>
      </c>
      <c r="D57" s="222" t="s">
        <v>306</v>
      </c>
      <c r="E57" s="222" t="s">
        <v>60</v>
      </c>
      <c r="F57" s="222" t="s">
        <v>832</v>
      </c>
      <c r="G57" s="222">
        <v>8500</v>
      </c>
      <c r="H57" s="222" t="s">
        <v>769</v>
      </c>
      <c r="I57" s="222" t="s">
        <v>751</v>
      </c>
      <c r="J57" s="223">
        <v>260</v>
      </c>
      <c r="K57" s="223">
        <f t="shared" si="0"/>
        <v>0</v>
      </c>
      <c r="L57" s="224" t="str">
        <f t="shared" si="1"/>
        <v>Nein</v>
      </c>
      <c r="M57" s="226"/>
      <c r="N57" s="225">
        <v>200</v>
      </c>
    </row>
    <row r="58" spans="3:14" x14ac:dyDescent="0.25">
      <c r="C58" s="24" t="s">
        <v>761</v>
      </c>
      <c r="D58" s="222" t="s">
        <v>833</v>
      </c>
      <c r="E58" s="222" t="s">
        <v>791</v>
      </c>
      <c r="F58" s="222" t="s">
        <v>832</v>
      </c>
      <c r="G58" s="222">
        <v>8500</v>
      </c>
      <c r="H58" s="222" t="s">
        <v>769</v>
      </c>
      <c r="I58" s="222" t="s">
        <v>752</v>
      </c>
      <c r="J58" s="223">
        <v>130</v>
      </c>
      <c r="K58" s="223">
        <f t="shared" si="0"/>
        <v>0</v>
      </c>
      <c r="L58" s="224" t="str">
        <f t="shared" si="1"/>
        <v>Nein</v>
      </c>
      <c r="M58" s="226"/>
      <c r="N58" s="225">
        <v>50</v>
      </c>
    </row>
    <row r="59" spans="3:14" x14ac:dyDescent="0.25">
      <c r="C59" s="24" t="s">
        <v>21</v>
      </c>
      <c r="D59" s="222" t="s">
        <v>820</v>
      </c>
      <c r="E59" s="222" t="s">
        <v>309</v>
      </c>
      <c r="F59" s="222" t="s">
        <v>834</v>
      </c>
      <c r="G59" s="222">
        <v>8500</v>
      </c>
      <c r="H59" s="222" t="s">
        <v>769</v>
      </c>
      <c r="I59" s="222" t="s">
        <v>751</v>
      </c>
      <c r="J59" s="223">
        <v>260</v>
      </c>
      <c r="K59" s="223">
        <f t="shared" si="0"/>
        <v>0</v>
      </c>
      <c r="L59" s="224" t="str">
        <f t="shared" si="1"/>
        <v>Nein</v>
      </c>
      <c r="M59" s="226"/>
      <c r="N59" s="225">
        <v>50</v>
      </c>
    </row>
    <row r="60" spans="3:14" x14ac:dyDescent="0.25">
      <c r="C60" s="24" t="s">
        <v>21</v>
      </c>
      <c r="D60" s="222" t="s">
        <v>817</v>
      </c>
      <c r="E60" s="222" t="s">
        <v>808</v>
      </c>
      <c r="F60" s="222" t="s">
        <v>834</v>
      </c>
      <c r="G60" s="222">
        <v>8353</v>
      </c>
      <c r="H60" s="222" t="s">
        <v>789</v>
      </c>
      <c r="I60" s="222" t="s">
        <v>752</v>
      </c>
      <c r="J60" s="223">
        <v>130</v>
      </c>
      <c r="K60" s="223">
        <f t="shared" si="0"/>
        <v>0</v>
      </c>
      <c r="L60" s="224" t="str">
        <f t="shared" si="1"/>
        <v>Nein</v>
      </c>
      <c r="M60" s="226"/>
      <c r="N60" s="225">
        <v>0</v>
      </c>
    </row>
    <row r="61" spans="3:14" x14ac:dyDescent="0.25">
      <c r="C61" s="24" t="s">
        <v>21</v>
      </c>
      <c r="D61" s="222" t="s">
        <v>78</v>
      </c>
      <c r="E61" s="222" t="s">
        <v>309</v>
      </c>
      <c r="F61" s="222" t="s">
        <v>835</v>
      </c>
      <c r="G61" s="222">
        <v>8500</v>
      </c>
      <c r="H61" s="222" t="s">
        <v>769</v>
      </c>
      <c r="I61" s="222" t="s">
        <v>751</v>
      </c>
      <c r="J61" s="223">
        <v>260</v>
      </c>
      <c r="K61" s="223">
        <f t="shared" si="0"/>
        <v>0</v>
      </c>
      <c r="L61" s="224" t="str">
        <f t="shared" si="1"/>
        <v>Nein</v>
      </c>
      <c r="M61" s="226"/>
      <c r="N61" s="186">
        <v>0</v>
      </c>
    </row>
    <row r="62" spans="3:14" x14ac:dyDescent="0.25">
      <c r="C62" s="24" t="s">
        <v>21</v>
      </c>
      <c r="D62" s="222" t="s">
        <v>770</v>
      </c>
      <c r="E62" s="222" t="s">
        <v>213</v>
      </c>
      <c r="F62" s="222" t="s">
        <v>835</v>
      </c>
      <c r="G62" s="222">
        <v>8500</v>
      </c>
      <c r="H62" s="222" t="s">
        <v>769</v>
      </c>
      <c r="I62" s="222" t="s">
        <v>752</v>
      </c>
      <c r="J62" s="223">
        <v>100</v>
      </c>
      <c r="K62" s="223">
        <f t="shared" si="0"/>
        <v>30</v>
      </c>
      <c r="L62" s="224" t="str">
        <f t="shared" si="1"/>
        <v>Ja</v>
      </c>
      <c r="M62" s="226"/>
      <c r="N62" s="186">
        <v>100</v>
      </c>
    </row>
    <row r="63" spans="3:14" x14ac:dyDescent="0.25">
      <c r="C63" s="24" t="s">
        <v>21</v>
      </c>
      <c r="D63" s="222" t="s">
        <v>306</v>
      </c>
      <c r="E63" s="222" t="s">
        <v>771</v>
      </c>
      <c r="F63" s="222" t="s">
        <v>836</v>
      </c>
      <c r="G63" s="222">
        <v>8404</v>
      </c>
      <c r="H63" s="222" t="s">
        <v>781</v>
      </c>
      <c r="I63" s="222" t="s">
        <v>752</v>
      </c>
      <c r="J63" s="223">
        <v>50</v>
      </c>
      <c r="K63" s="223">
        <f t="shared" si="0"/>
        <v>80</v>
      </c>
      <c r="L63" s="224" t="str">
        <f t="shared" si="1"/>
        <v>Ja</v>
      </c>
      <c r="M63" s="226"/>
      <c r="N63" s="186">
        <v>0</v>
      </c>
    </row>
    <row r="64" spans="3:14" x14ac:dyDescent="0.25">
      <c r="C64" s="24" t="s">
        <v>761</v>
      </c>
      <c r="D64" s="222" t="s">
        <v>826</v>
      </c>
      <c r="E64" s="222" t="s">
        <v>309</v>
      </c>
      <c r="F64" s="222" t="s">
        <v>836</v>
      </c>
      <c r="G64" s="222">
        <v>8500</v>
      </c>
      <c r="H64" s="222" t="s">
        <v>769</v>
      </c>
      <c r="I64" s="222" t="s">
        <v>752</v>
      </c>
      <c r="J64" s="223">
        <v>130</v>
      </c>
      <c r="K64" s="223">
        <f t="shared" si="0"/>
        <v>0</v>
      </c>
      <c r="L64" s="224" t="str">
        <f t="shared" si="1"/>
        <v>Nein</v>
      </c>
      <c r="M64" s="226"/>
      <c r="N64" s="186">
        <v>0</v>
      </c>
    </row>
    <row r="65" spans="3:14" x14ac:dyDescent="0.25">
      <c r="C65" s="24" t="s">
        <v>761</v>
      </c>
      <c r="D65" s="222" t="s">
        <v>799</v>
      </c>
      <c r="E65" s="222" t="s">
        <v>837</v>
      </c>
      <c r="F65" s="222" t="s">
        <v>838</v>
      </c>
      <c r="G65" s="222">
        <v>8500</v>
      </c>
      <c r="H65" s="222" t="s">
        <v>769</v>
      </c>
      <c r="I65" s="222" t="s">
        <v>752</v>
      </c>
      <c r="J65" s="223">
        <v>130</v>
      </c>
      <c r="K65" s="223">
        <f t="shared" si="0"/>
        <v>0</v>
      </c>
      <c r="L65" s="224" t="str">
        <f t="shared" si="1"/>
        <v>Nein</v>
      </c>
      <c r="M65" s="226"/>
      <c r="N65" s="186">
        <v>200</v>
      </c>
    </row>
    <row r="66" spans="3:14" x14ac:dyDescent="0.25">
      <c r="C66" s="24" t="s">
        <v>761</v>
      </c>
      <c r="D66" s="222" t="s">
        <v>833</v>
      </c>
      <c r="E66" s="222" t="s">
        <v>837</v>
      </c>
      <c r="F66" s="222" t="s">
        <v>838</v>
      </c>
      <c r="G66" s="222">
        <v>8712</v>
      </c>
      <c r="H66" s="222" t="s">
        <v>792</v>
      </c>
      <c r="I66" s="222" t="s">
        <v>752</v>
      </c>
      <c r="J66" s="223">
        <v>100</v>
      </c>
      <c r="K66" s="223">
        <f t="shared" si="0"/>
        <v>30</v>
      </c>
      <c r="L66" s="224" t="str">
        <f t="shared" si="1"/>
        <v>Ja</v>
      </c>
      <c r="M66" s="226"/>
      <c r="N66" s="186">
        <v>0</v>
      </c>
    </row>
    <row r="67" spans="3:14" x14ac:dyDescent="0.25">
      <c r="C67" s="24" t="s">
        <v>761</v>
      </c>
      <c r="D67" s="222" t="s">
        <v>839</v>
      </c>
      <c r="E67" s="222" t="s">
        <v>840</v>
      </c>
      <c r="F67" s="222" t="s">
        <v>841</v>
      </c>
      <c r="G67" s="222">
        <v>8500</v>
      </c>
      <c r="H67" s="222" t="s">
        <v>769</v>
      </c>
      <c r="I67" s="222" t="s">
        <v>751</v>
      </c>
      <c r="J67" s="223">
        <v>260</v>
      </c>
      <c r="K67" s="223">
        <f t="shared" si="0"/>
        <v>0</v>
      </c>
      <c r="L67" s="224" t="str">
        <f t="shared" si="1"/>
        <v>Nein</v>
      </c>
      <c r="M67" s="226"/>
      <c r="N67" s="186">
        <v>0</v>
      </c>
    </row>
    <row r="68" spans="3:14" x14ac:dyDescent="0.25">
      <c r="C68" s="24" t="s">
        <v>21</v>
      </c>
      <c r="D68" s="222" t="s">
        <v>776</v>
      </c>
      <c r="E68" s="222" t="s">
        <v>782</v>
      </c>
      <c r="F68" s="222" t="s">
        <v>841</v>
      </c>
      <c r="G68" s="222">
        <v>8500</v>
      </c>
      <c r="H68" s="222" t="s">
        <v>769</v>
      </c>
      <c r="I68" s="222" t="s">
        <v>751</v>
      </c>
      <c r="J68" s="223">
        <v>200</v>
      </c>
      <c r="K68" s="223">
        <f t="shared" si="0"/>
        <v>60</v>
      </c>
      <c r="L68" s="224" t="str">
        <f t="shared" si="1"/>
        <v>Ja</v>
      </c>
      <c r="M68" s="226"/>
      <c r="N68" s="225">
        <v>0</v>
      </c>
    </row>
    <row r="69" spans="3:14" x14ac:dyDescent="0.25">
      <c r="C69" s="24" t="s">
        <v>21</v>
      </c>
      <c r="D69" s="222" t="s">
        <v>306</v>
      </c>
      <c r="E69" s="222" t="s">
        <v>815</v>
      </c>
      <c r="F69" s="222" t="s">
        <v>842</v>
      </c>
      <c r="G69" s="222">
        <v>8500</v>
      </c>
      <c r="H69" s="222" t="s">
        <v>769</v>
      </c>
      <c r="I69" s="222" t="s">
        <v>751</v>
      </c>
      <c r="J69" s="223">
        <v>150</v>
      </c>
      <c r="K69" s="223">
        <f t="shared" si="0"/>
        <v>110</v>
      </c>
      <c r="L69" s="224" t="str">
        <f t="shared" si="1"/>
        <v>Ja</v>
      </c>
      <c r="M69" s="226"/>
      <c r="N69" s="225">
        <v>100</v>
      </c>
    </row>
    <row r="70" spans="3:14" x14ac:dyDescent="0.25">
      <c r="C70" s="24" t="s">
        <v>761</v>
      </c>
      <c r="D70" s="222" t="s">
        <v>762</v>
      </c>
      <c r="E70" s="222" t="s">
        <v>843</v>
      </c>
      <c r="F70" s="222" t="s">
        <v>842</v>
      </c>
      <c r="G70" s="222">
        <v>8401</v>
      </c>
      <c r="H70" s="222" t="s">
        <v>781</v>
      </c>
      <c r="I70" s="222" t="s">
        <v>751</v>
      </c>
      <c r="J70" s="223">
        <v>100</v>
      </c>
      <c r="K70" s="223">
        <f t="shared" si="0"/>
        <v>160</v>
      </c>
      <c r="L70" s="224" t="str">
        <f t="shared" si="1"/>
        <v>Ja</v>
      </c>
      <c r="M70" s="226"/>
      <c r="N70" s="225">
        <v>0</v>
      </c>
    </row>
    <row r="71" spans="3:14" x14ac:dyDescent="0.25">
      <c r="C71" s="24" t="s">
        <v>21</v>
      </c>
      <c r="D71" s="222" t="s">
        <v>822</v>
      </c>
      <c r="E71" s="222" t="s">
        <v>843</v>
      </c>
      <c r="F71" s="222" t="s">
        <v>844</v>
      </c>
      <c r="G71" s="222">
        <v>8543</v>
      </c>
      <c r="H71" s="222" t="s">
        <v>845</v>
      </c>
      <c r="I71" s="222" t="s">
        <v>752</v>
      </c>
      <c r="J71" s="223">
        <v>130</v>
      </c>
      <c r="K71" s="223">
        <f t="shared" si="0"/>
        <v>0</v>
      </c>
      <c r="L71" s="224" t="str">
        <f t="shared" si="1"/>
        <v>Nein</v>
      </c>
      <c r="M71" s="226"/>
      <c r="N71" s="225">
        <v>0</v>
      </c>
    </row>
    <row r="72" spans="3:14" x14ac:dyDescent="0.25">
      <c r="C72" s="24" t="s">
        <v>761</v>
      </c>
      <c r="D72" s="222" t="s">
        <v>846</v>
      </c>
      <c r="E72" s="222" t="s">
        <v>220</v>
      </c>
      <c r="F72" s="222" t="s">
        <v>844</v>
      </c>
      <c r="G72" s="222">
        <v>8500</v>
      </c>
      <c r="H72" s="222" t="s">
        <v>769</v>
      </c>
      <c r="I72" s="222" t="s">
        <v>751</v>
      </c>
      <c r="J72" s="223">
        <v>260</v>
      </c>
      <c r="K72" s="223">
        <f t="shared" si="0"/>
        <v>0</v>
      </c>
      <c r="L72" s="224" t="str">
        <f t="shared" si="1"/>
        <v>Nein</v>
      </c>
      <c r="M72" s="226"/>
      <c r="N72" s="225">
        <v>0</v>
      </c>
    </row>
    <row r="73" spans="3:14" x14ac:dyDescent="0.25">
      <c r="C73" s="24" t="s">
        <v>761</v>
      </c>
      <c r="D73" s="222" t="s">
        <v>767</v>
      </c>
      <c r="E73" s="222" t="s">
        <v>847</v>
      </c>
      <c r="F73" s="222" t="s">
        <v>848</v>
      </c>
      <c r="G73" s="222">
        <v>8585</v>
      </c>
      <c r="H73" s="222" t="s">
        <v>806</v>
      </c>
      <c r="I73" s="222" t="s">
        <v>752</v>
      </c>
      <c r="J73" s="223">
        <v>130</v>
      </c>
      <c r="K73" s="223">
        <f t="shared" si="0"/>
        <v>0</v>
      </c>
      <c r="L73" s="224" t="str">
        <f t="shared" si="1"/>
        <v>Nein</v>
      </c>
      <c r="M73" s="226"/>
      <c r="N73" s="225">
        <v>200</v>
      </c>
    </row>
    <row r="74" spans="3:14" x14ac:dyDescent="0.25">
      <c r="C74" s="24" t="s">
        <v>761</v>
      </c>
      <c r="D74" s="222" t="s">
        <v>783</v>
      </c>
      <c r="E74" s="222" t="s">
        <v>840</v>
      </c>
      <c r="F74" s="222" t="s">
        <v>848</v>
      </c>
      <c r="G74" s="222">
        <v>8543</v>
      </c>
      <c r="H74" s="222" t="s">
        <v>845</v>
      </c>
      <c r="I74" s="222" t="s">
        <v>752</v>
      </c>
      <c r="J74" s="223">
        <v>100</v>
      </c>
      <c r="K74" s="223">
        <f t="shared" si="0"/>
        <v>30</v>
      </c>
      <c r="L74" s="224" t="str">
        <f t="shared" si="1"/>
        <v>Ja</v>
      </c>
      <c r="M74" s="226"/>
      <c r="N74" s="225">
        <v>50</v>
      </c>
    </row>
    <row r="75" spans="3:14" x14ac:dyDescent="0.25">
      <c r="C75" s="24" t="s">
        <v>761</v>
      </c>
      <c r="D75" s="222" t="s">
        <v>846</v>
      </c>
      <c r="E75" s="222" t="s">
        <v>849</v>
      </c>
      <c r="F75" s="222" t="s">
        <v>850</v>
      </c>
      <c r="G75" s="222">
        <v>8712</v>
      </c>
      <c r="H75" s="222" t="s">
        <v>792</v>
      </c>
      <c r="I75" s="222" t="s">
        <v>751</v>
      </c>
      <c r="J75" s="223">
        <v>260</v>
      </c>
      <c r="K75" s="223">
        <f t="shared" si="0"/>
        <v>0</v>
      </c>
      <c r="L75" s="224" t="str">
        <f t="shared" si="1"/>
        <v>Nein</v>
      </c>
      <c r="M75" s="226"/>
      <c r="N75" s="225">
        <v>50</v>
      </c>
    </row>
    <row r="76" spans="3:14" x14ac:dyDescent="0.25">
      <c r="C76" s="24" t="s">
        <v>761</v>
      </c>
      <c r="D76" s="222" t="s">
        <v>785</v>
      </c>
      <c r="E76" s="222" t="s">
        <v>849</v>
      </c>
      <c r="F76" s="222" t="s">
        <v>850</v>
      </c>
      <c r="G76" s="222">
        <v>8406</v>
      </c>
      <c r="H76" s="222" t="s">
        <v>781</v>
      </c>
      <c r="I76" s="222" t="s">
        <v>751</v>
      </c>
      <c r="J76" s="223">
        <v>100</v>
      </c>
      <c r="K76" s="223">
        <f t="shared" si="0"/>
        <v>160</v>
      </c>
      <c r="L76" s="224" t="str">
        <f t="shared" si="1"/>
        <v>Ja</v>
      </c>
      <c r="M76" s="226"/>
      <c r="N76" s="225">
        <v>0</v>
      </c>
    </row>
    <row r="77" spans="3:14" x14ac:dyDescent="0.25">
      <c r="C77" s="24" t="s">
        <v>21</v>
      </c>
      <c r="D77" s="222" t="s">
        <v>78</v>
      </c>
      <c r="E77" s="222" t="s">
        <v>809</v>
      </c>
      <c r="F77" s="222" t="s">
        <v>851</v>
      </c>
      <c r="G77" s="222">
        <v>8712</v>
      </c>
      <c r="H77" s="222" t="s">
        <v>766</v>
      </c>
      <c r="I77" s="222" t="s">
        <v>752</v>
      </c>
      <c r="J77" s="223">
        <v>130</v>
      </c>
      <c r="K77" s="223">
        <f t="shared" ref="K77:K114" si="2">IF(I77=$O$7,$P$7-J77,$P$8-J77)</f>
        <v>0</v>
      </c>
      <c r="L77" s="224" t="str">
        <f t="shared" ref="L77:L114" si="3">IF(K77&gt;0,"Ja","Nein")</f>
        <v>Nein</v>
      </c>
      <c r="M77" s="226"/>
      <c r="N77" s="186">
        <v>0</v>
      </c>
    </row>
    <row r="78" spans="3:14" x14ac:dyDescent="0.25">
      <c r="C78" s="24" t="s">
        <v>761</v>
      </c>
      <c r="D78" s="222" t="s">
        <v>831</v>
      </c>
      <c r="E78" s="222" t="s">
        <v>786</v>
      </c>
      <c r="F78" s="222" t="s">
        <v>851</v>
      </c>
      <c r="G78" s="222">
        <v>8500</v>
      </c>
      <c r="H78" s="222" t="s">
        <v>769</v>
      </c>
      <c r="I78" s="222" t="s">
        <v>752</v>
      </c>
      <c r="J78" s="223">
        <v>130</v>
      </c>
      <c r="K78" s="223">
        <f t="shared" si="2"/>
        <v>0</v>
      </c>
      <c r="L78" s="224" t="str">
        <f t="shared" si="3"/>
        <v>Nein</v>
      </c>
      <c r="M78" s="226"/>
      <c r="N78" s="186">
        <v>100</v>
      </c>
    </row>
    <row r="79" spans="3:14" x14ac:dyDescent="0.25">
      <c r="C79" s="24" t="s">
        <v>761</v>
      </c>
      <c r="D79" s="222" t="s">
        <v>778</v>
      </c>
      <c r="E79" s="222" t="s">
        <v>829</v>
      </c>
      <c r="F79" s="222" t="s">
        <v>852</v>
      </c>
      <c r="G79" s="222">
        <v>8712</v>
      </c>
      <c r="H79" s="222" t="s">
        <v>766</v>
      </c>
      <c r="I79" s="222" t="s">
        <v>751</v>
      </c>
      <c r="J79" s="223">
        <v>260</v>
      </c>
      <c r="K79" s="223">
        <f t="shared" si="2"/>
        <v>0</v>
      </c>
      <c r="L79" s="224" t="str">
        <f t="shared" si="3"/>
        <v>Nein</v>
      </c>
      <c r="M79" s="226"/>
      <c r="N79" s="186">
        <v>0</v>
      </c>
    </row>
    <row r="80" spans="3:14" x14ac:dyDescent="0.25">
      <c r="C80" s="24" t="s">
        <v>761</v>
      </c>
      <c r="D80" s="222" t="s">
        <v>191</v>
      </c>
      <c r="E80" s="222" t="s">
        <v>847</v>
      </c>
      <c r="F80" s="222" t="s">
        <v>852</v>
      </c>
      <c r="G80" s="222">
        <v>8473</v>
      </c>
      <c r="H80" s="222" t="s">
        <v>824</v>
      </c>
      <c r="I80" s="222" t="s">
        <v>752</v>
      </c>
      <c r="J80" s="223">
        <v>130</v>
      </c>
      <c r="K80" s="223">
        <f t="shared" si="2"/>
        <v>0</v>
      </c>
      <c r="L80" s="224" t="str">
        <f t="shared" si="3"/>
        <v>Nein</v>
      </c>
      <c r="M80" s="226"/>
      <c r="N80" s="186">
        <v>0</v>
      </c>
    </row>
    <row r="81" spans="3:14" x14ac:dyDescent="0.25">
      <c r="C81" s="24" t="s">
        <v>761</v>
      </c>
      <c r="D81" s="222" t="s">
        <v>839</v>
      </c>
      <c r="E81" s="222" t="s">
        <v>60</v>
      </c>
      <c r="F81" s="222" t="s">
        <v>853</v>
      </c>
      <c r="G81" s="222">
        <v>8500</v>
      </c>
      <c r="H81" s="222" t="s">
        <v>769</v>
      </c>
      <c r="I81" s="222" t="s">
        <v>752</v>
      </c>
      <c r="J81" s="223">
        <v>100</v>
      </c>
      <c r="K81" s="223">
        <f t="shared" si="2"/>
        <v>30</v>
      </c>
      <c r="L81" s="224" t="str">
        <f t="shared" si="3"/>
        <v>Ja</v>
      </c>
      <c r="M81" s="226"/>
      <c r="N81" s="186">
        <v>200</v>
      </c>
    </row>
    <row r="82" spans="3:14" x14ac:dyDescent="0.25">
      <c r="C82" s="24" t="s">
        <v>761</v>
      </c>
      <c r="D82" s="222" t="s">
        <v>833</v>
      </c>
      <c r="E82" s="222" t="s">
        <v>791</v>
      </c>
      <c r="F82" s="222" t="s">
        <v>853</v>
      </c>
      <c r="G82" s="222">
        <v>8712</v>
      </c>
      <c r="H82" s="222" t="s">
        <v>792</v>
      </c>
      <c r="I82" s="222" t="s">
        <v>751</v>
      </c>
      <c r="J82" s="223">
        <v>200</v>
      </c>
      <c r="K82" s="223">
        <f t="shared" si="2"/>
        <v>60</v>
      </c>
      <c r="L82" s="224" t="str">
        <f t="shared" si="3"/>
        <v>Ja</v>
      </c>
      <c r="M82" s="226"/>
      <c r="N82" s="186">
        <v>0</v>
      </c>
    </row>
    <row r="83" spans="3:14" x14ac:dyDescent="0.25">
      <c r="C83" s="24" t="s">
        <v>21</v>
      </c>
      <c r="D83" s="222" t="s">
        <v>306</v>
      </c>
      <c r="E83" s="222" t="s">
        <v>763</v>
      </c>
      <c r="F83" s="222" t="s">
        <v>841</v>
      </c>
      <c r="G83" s="222">
        <v>8409</v>
      </c>
      <c r="H83" s="222" t="s">
        <v>781</v>
      </c>
      <c r="I83" s="222" t="s">
        <v>752</v>
      </c>
      <c r="J83" s="223">
        <v>100</v>
      </c>
      <c r="K83" s="223">
        <f t="shared" si="2"/>
        <v>30</v>
      </c>
      <c r="L83" s="224" t="str">
        <f t="shared" si="3"/>
        <v>Ja</v>
      </c>
      <c r="M83" s="226"/>
      <c r="N83" s="186">
        <v>0</v>
      </c>
    </row>
    <row r="84" spans="3:14" x14ac:dyDescent="0.25">
      <c r="C84" s="24" t="s">
        <v>21</v>
      </c>
      <c r="D84" s="222" t="s">
        <v>814</v>
      </c>
      <c r="E84" s="222" t="s">
        <v>771</v>
      </c>
      <c r="F84" s="222" t="s">
        <v>838</v>
      </c>
      <c r="G84" s="222">
        <v>8404</v>
      </c>
      <c r="H84" s="222" t="s">
        <v>781</v>
      </c>
      <c r="I84" s="222" t="s">
        <v>751</v>
      </c>
      <c r="J84" s="223">
        <v>180</v>
      </c>
      <c r="K84" s="223">
        <f t="shared" si="2"/>
        <v>80</v>
      </c>
      <c r="L84" s="224" t="str">
        <f t="shared" si="3"/>
        <v>Ja</v>
      </c>
      <c r="M84" s="226"/>
      <c r="N84" s="225">
        <v>0</v>
      </c>
    </row>
    <row r="85" spans="3:14" x14ac:dyDescent="0.25">
      <c r="C85" s="24" t="s">
        <v>21</v>
      </c>
      <c r="D85" s="222" t="s">
        <v>811</v>
      </c>
      <c r="E85" s="222" t="s">
        <v>777</v>
      </c>
      <c r="F85" s="222" t="s">
        <v>838</v>
      </c>
      <c r="G85" s="222">
        <v>8500</v>
      </c>
      <c r="H85" s="222" t="s">
        <v>769</v>
      </c>
      <c r="I85" s="222" t="s">
        <v>751</v>
      </c>
      <c r="J85" s="223">
        <v>260</v>
      </c>
      <c r="K85" s="223">
        <f t="shared" si="2"/>
        <v>0</v>
      </c>
      <c r="L85" s="224" t="str">
        <f t="shared" si="3"/>
        <v>Nein</v>
      </c>
      <c r="M85" s="226"/>
      <c r="N85" s="225">
        <v>100</v>
      </c>
    </row>
    <row r="86" spans="3:14" x14ac:dyDescent="0.25">
      <c r="C86" s="24" t="s">
        <v>21</v>
      </c>
      <c r="D86" s="222" t="s">
        <v>817</v>
      </c>
      <c r="E86" s="222" t="s">
        <v>793</v>
      </c>
      <c r="F86" s="222" t="s">
        <v>836</v>
      </c>
      <c r="G86" s="222">
        <v>8405</v>
      </c>
      <c r="H86" s="222" t="s">
        <v>781</v>
      </c>
      <c r="I86" s="222" t="s">
        <v>751</v>
      </c>
      <c r="J86" s="223">
        <v>260</v>
      </c>
      <c r="K86" s="223">
        <f t="shared" si="2"/>
        <v>0</v>
      </c>
      <c r="L86" s="224" t="str">
        <f t="shared" si="3"/>
        <v>Nein</v>
      </c>
      <c r="M86" s="226"/>
      <c r="N86" s="225">
        <v>0</v>
      </c>
    </row>
    <row r="87" spans="3:14" x14ac:dyDescent="0.25">
      <c r="C87" s="24" t="s">
        <v>21</v>
      </c>
      <c r="D87" s="222" t="s">
        <v>772</v>
      </c>
      <c r="E87" s="222" t="s">
        <v>796</v>
      </c>
      <c r="F87" s="222" t="s">
        <v>836</v>
      </c>
      <c r="G87" s="222">
        <v>8406</v>
      </c>
      <c r="H87" s="222" t="s">
        <v>781</v>
      </c>
      <c r="I87" s="222" t="s">
        <v>751</v>
      </c>
      <c r="J87" s="223">
        <v>210</v>
      </c>
      <c r="K87" s="223">
        <f t="shared" si="2"/>
        <v>50</v>
      </c>
      <c r="L87" s="224" t="str">
        <f t="shared" si="3"/>
        <v>Ja</v>
      </c>
      <c r="M87" s="226"/>
      <c r="N87" s="225">
        <v>0</v>
      </c>
    </row>
    <row r="88" spans="3:14" x14ac:dyDescent="0.25">
      <c r="C88" s="24" t="s">
        <v>21</v>
      </c>
      <c r="D88" s="222" t="s">
        <v>814</v>
      </c>
      <c r="E88" s="222" t="s">
        <v>808</v>
      </c>
      <c r="F88" s="222" t="s">
        <v>835</v>
      </c>
      <c r="G88" s="222">
        <v>8500</v>
      </c>
      <c r="H88" s="222" t="s">
        <v>769</v>
      </c>
      <c r="I88" s="222" t="s">
        <v>751</v>
      </c>
      <c r="J88" s="223">
        <v>260</v>
      </c>
      <c r="K88" s="223">
        <f t="shared" si="2"/>
        <v>0</v>
      </c>
      <c r="L88" s="224" t="str">
        <f t="shared" si="3"/>
        <v>Nein</v>
      </c>
      <c r="M88" s="226"/>
      <c r="N88" s="225">
        <v>0</v>
      </c>
    </row>
    <row r="89" spans="3:14" x14ac:dyDescent="0.25">
      <c r="C89" s="24" t="s">
        <v>21</v>
      </c>
      <c r="D89" s="222" t="s">
        <v>820</v>
      </c>
      <c r="E89" s="222" t="s">
        <v>803</v>
      </c>
      <c r="F89" s="222" t="s">
        <v>835</v>
      </c>
      <c r="G89" s="222">
        <v>8500</v>
      </c>
      <c r="H89" s="222" t="s">
        <v>769</v>
      </c>
      <c r="I89" s="222" t="s">
        <v>752</v>
      </c>
      <c r="J89" s="223">
        <v>20</v>
      </c>
      <c r="K89" s="223">
        <f t="shared" si="2"/>
        <v>110</v>
      </c>
      <c r="L89" s="224" t="str">
        <f t="shared" si="3"/>
        <v>Ja</v>
      </c>
      <c r="M89" s="226"/>
      <c r="N89" s="225">
        <v>200</v>
      </c>
    </row>
    <row r="90" spans="3:14" x14ac:dyDescent="0.25">
      <c r="C90" s="24" t="s">
        <v>761</v>
      </c>
      <c r="D90" s="222" t="s">
        <v>795</v>
      </c>
      <c r="E90" s="222" t="s">
        <v>213</v>
      </c>
      <c r="F90" s="222" t="s">
        <v>834</v>
      </c>
      <c r="G90" s="222">
        <v>8409</v>
      </c>
      <c r="H90" s="222" t="s">
        <v>781</v>
      </c>
      <c r="I90" s="222" t="s">
        <v>752</v>
      </c>
      <c r="J90" s="223">
        <v>130</v>
      </c>
      <c r="K90" s="223">
        <f t="shared" si="2"/>
        <v>0</v>
      </c>
      <c r="L90" s="224" t="str">
        <f t="shared" si="3"/>
        <v>Nein</v>
      </c>
      <c r="M90" s="226"/>
      <c r="N90" s="225">
        <v>50</v>
      </c>
    </row>
    <row r="91" spans="3:14" x14ac:dyDescent="0.25">
      <c r="C91" s="24" t="s">
        <v>21</v>
      </c>
      <c r="D91" s="222" t="s">
        <v>822</v>
      </c>
      <c r="E91" s="222" t="s">
        <v>213</v>
      </c>
      <c r="F91" s="222" t="s">
        <v>834</v>
      </c>
      <c r="G91" s="222">
        <v>8401</v>
      </c>
      <c r="H91" s="222" t="s">
        <v>781</v>
      </c>
      <c r="I91" s="222" t="s">
        <v>751</v>
      </c>
      <c r="J91" s="223">
        <v>260</v>
      </c>
      <c r="K91" s="223">
        <f t="shared" si="2"/>
        <v>0</v>
      </c>
      <c r="L91" s="224" t="str">
        <f t="shared" si="3"/>
        <v>Nein</v>
      </c>
      <c r="M91" s="226"/>
      <c r="N91" s="225">
        <v>50</v>
      </c>
    </row>
    <row r="92" spans="3:14" x14ac:dyDescent="0.25">
      <c r="C92" s="24" t="s">
        <v>761</v>
      </c>
      <c r="D92" s="222" t="s">
        <v>783</v>
      </c>
      <c r="E92" s="222" t="s">
        <v>818</v>
      </c>
      <c r="F92" s="222" t="s">
        <v>832</v>
      </c>
      <c r="G92" s="222">
        <v>8473</v>
      </c>
      <c r="H92" s="222" t="s">
        <v>824</v>
      </c>
      <c r="I92" s="222" t="s">
        <v>752</v>
      </c>
      <c r="J92" s="223">
        <v>100</v>
      </c>
      <c r="K92" s="223">
        <f t="shared" si="2"/>
        <v>30</v>
      </c>
      <c r="L92" s="224" t="str">
        <f t="shared" si="3"/>
        <v>Ja</v>
      </c>
      <c r="M92" s="226"/>
      <c r="N92" s="225">
        <v>0</v>
      </c>
    </row>
    <row r="93" spans="3:14" x14ac:dyDescent="0.25">
      <c r="C93" s="24" t="s">
        <v>21</v>
      </c>
      <c r="D93" s="222" t="s">
        <v>82</v>
      </c>
      <c r="E93" s="222" t="s">
        <v>818</v>
      </c>
      <c r="F93" s="222" t="s">
        <v>832</v>
      </c>
      <c r="G93" s="222">
        <v>8500</v>
      </c>
      <c r="H93" s="222" t="s">
        <v>769</v>
      </c>
      <c r="I93" s="222" t="s">
        <v>751</v>
      </c>
      <c r="J93" s="223">
        <v>260</v>
      </c>
      <c r="K93" s="223">
        <f t="shared" si="2"/>
        <v>0</v>
      </c>
      <c r="L93" s="224" t="str">
        <f t="shared" si="3"/>
        <v>Nein</v>
      </c>
      <c r="M93" s="226"/>
      <c r="N93" s="186">
        <v>0</v>
      </c>
    </row>
    <row r="94" spans="3:14" x14ac:dyDescent="0.25">
      <c r="C94" s="24" t="s">
        <v>761</v>
      </c>
      <c r="D94" s="222" t="s">
        <v>826</v>
      </c>
      <c r="E94" s="222" t="s">
        <v>220</v>
      </c>
      <c r="F94" s="222" t="s">
        <v>832</v>
      </c>
      <c r="G94" s="222">
        <v>8402</v>
      </c>
      <c r="H94" s="222" t="s">
        <v>781</v>
      </c>
      <c r="I94" s="222" t="s">
        <v>752</v>
      </c>
      <c r="J94" s="223">
        <v>130</v>
      </c>
      <c r="K94" s="223">
        <f t="shared" si="2"/>
        <v>0</v>
      </c>
      <c r="L94" s="224" t="str">
        <f t="shared" si="3"/>
        <v>Nein</v>
      </c>
      <c r="M94" s="226"/>
      <c r="N94" s="186">
        <v>100</v>
      </c>
    </row>
    <row r="95" spans="3:14" x14ac:dyDescent="0.25">
      <c r="C95" s="24" t="s">
        <v>21</v>
      </c>
      <c r="D95" s="222" t="s">
        <v>268</v>
      </c>
      <c r="E95" s="222" t="s">
        <v>220</v>
      </c>
      <c r="F95" s="222" t="s">
        <v>830</v>
      </c>
      <c r="G95" s="222">
        <v>8500</v>
      </c>
      <c r="H95" s="222" t="s">
        <v>769</v>
      </c>
      <c r="I95" s="222" t="s">
        <v>752</v>
      </c>
      <c r="J95" s="223">
        <v>130</v>
      </c>
      <c r="K95" s="223">
        <f t="shared" si="2"/>
        <v>0</v>
      </c>
      <c r="L95" s="224" t="str">
        <f t="shared" si="3"/>
        <v>Nein</v>
      </c>
      <c r="M95" s="226"/>
      <c r="N95" s="186">
        <v>0</v>
      </c>
    </row>
    <row r="96" spans="3:14" x14ac:dyDescent="0.25">
      <c r="C96" s="24" t="s">
        <v>761</v>
      </c>
      <c r="D96" s="222" t="s">
        <v>342</v>
      </c>
      <c r="E96" s="222" t="s">
        <v>220</v>
      </c>
      <c r="F96" s="222" t="s">
        <v>830</v>
      </c>
      <c r="G96" s="222">
        <v>8049</v>
      </c>
      <c r="H96" s="222" t="s">
        <v>765</v>
      </c>
      <c r="I96" s="222" t="s">
        <v>751</v>
      </c>
      <c r="J96" s="223">
        <v>200</v>
      </c>
      <c r="K96" s="223">
        <f t="shared" si="2"/>
        <v>60</v>
      </c>
      <c r="L96" s="224" t="str">
        <f t="shared" si="3"/>
        <v>Ja</v>
      </c>
      <c r="M96" s="226"/>
      <c r="N96" s="186">
        <v>0</v>
      </c>
    </row>
    <row r="97" spans="3:14" x14ac:dyDescent="0.25">
      <c r="C97" s="24" t="s">
        <v>761</v>
      </c>
      <c r="D97" s="222" t="s">
        <v>798</v>
      </c>
      <c r="E97" s="222" t="s">
        <v>812</v>
      </c>
      <c r="F97" s="222" t="s">
        <v>830</v>
      </c>
      <c r="G97" s="222">
        <v>8500</v>
      </c>
      <c r="H97" s="222" t="s">
        <v>769</v>
      </c>
      <c r="I97" s="222" t="s">
        <v>751</v>
      </c>
      <c r="J97" s="223">
        <v>200</v>
      </c>
      <c r="K97" s="223">
        <f t="shared" si="2"/>
        <v>60</v>
      </c>
      <c r="L97" s="224" t="str">
        <f t="shared" si="3"/>
        <v>Ja</v>
      </c>
      <c r="M97" s="226"/>
      <c r="N97" s="186">
        <v>200</v>
      </c>
    </row>
    <row r="98" spans="3:14" x14ac:dyDescent="0.25">
      <c r="C98" s="24" t="s">
        <v>21</v>
      </c>
      <c r="D98" s="222" t="s">
        <v>78</v>
      </c>
      <c r="E98" s="222" t="s">
        <v>812</v>
      </c>
      <c r="F98" s="222" t="s">
        <v>828</v>
      </c>
      <c r="G98" s="222">
        <v>8473</v>
      </c>
      <c r="H98" s="222" t="s">
        <v>824</v>
      </c>
      <c r="I98" s="222" t="s">
        <v>751</v>
      </c>
      <c r="J98" s="223">
        <v>260</v>
      </c>
      <c r="K98" s="223">
        <f t="shared" si="2"/>
        <v>0</v>
      </c>
      <c r="L98" s="224" t="str">
        <f t="shared" si="3"/>
        <v>Nein</v>
      </c>
      <c r="M98" s="226"/>
      <c r="N98" s="186">
        <v>0</v>
      </c>
    </row>
    <row r="99" spans="3:14" x14ac:dyDescent="0.25">
      <c r="C99" s="24" t="s">
        <v>21</v>
      </c>
      <c r="D99" s="222" t="s">
        <v>214</v>
      </c>
      <c r="E99" s="222" t="s">
        <v>779</v>
      </c>
      <c r="F99" s="222" t="s">
        <v>828</v>
      </c>
      <c r="G99" s="222">
        <v>8044</v>
      </c>
      <c r="H99" s="222" t="s">
        <v>765</v>
      </c>
      <c r="I99" s="222" t="s">
        <v>751</v>
      </c>
      <c r="J99" s="223">
        <v>230</v>
      </c>
      <c r="K99" s="223">
        <f t="shared" si="2"/>
        <v>30</v>
      </c>
      <c r="L99" s="224" t="str">
        <f t="shared" si="3"/>
        <v>Ja</v>
      </c>
      <c r="M99" s="226"/>
      <c r="N99" s="186">
        <v>0</v>
      </c>
    </row>
    <row r="100" spans="3:14" x14ac:dyDescent="0.25">
      <c r="C100" s="24" t="s">
        <v>761</v>
      </c>
      <c r="D100" s="222" t="s">
        <v>778</v>
      </c>
      <c r="E100" s="222" t="s">
        <v>779</v>
      </c>
      <c r="F100" s="222" t="s">
        <v>828</v>
      </c>
      <c r="G100" s="222">
        <v>8500</v>
      </c>
      <c r="H100" s="222" t="s">
        <v>769</v>
      </c>
      <c r="I100" s="222" t="s">
        <v>752</v>
      </c>
      <c r="J100" s="223">
        <v>100</v>
      </c>
      <c r="K100" s="223">
        <f t="shared" si="2"/>
        <v>30</v>
      </c>
      <c r="L100" s="224" t="str">
        <f t="shared" si="3"/>
        <v>Ja</v>
      </c>
      <c r="M100" s="226"/>
      <c r="N100" s="225">
        <v>0</v>
      </c>
    </row>
    <row r="101" spans="3:14" x14ac:dyDescent="0.25">
      <c r="C101" s="24" t="s">
        <v>761</v>
      </c>
      <c r="D101" s="222" t="s">
        <v>831</v>
      </c>
      <c r="E101" s="222" t="s">
        <v>779</v>
      </c>
      <c r="F101" s="222" t="s">
        <v>827</v>
      </c>
      <c r="G101" s="222">
        <v>8500</v>
      </c>
      <c r="H101" s="222" t="s">
        <v>769</v>
      </c>
      <c r="I101" s="222" t="s">
        <v>751</v>
      </c>
      <c r="J101" s="223">
        <v>260</v>
      </c>
      <c r="K101" s="223">
        <f t="shared" si="2"/>
        <v>0</v>
      </c>
      <c r="L101" s="224" t="str">
        <f t="shared" si="3"/>
        <v>Nein</v>
      </c>
      <c r="M101" s="226"/>
      <c r="N101" s="225">
        <v>100</v>
      </c>
    </row>
    <row r="102" spans="3:14" x14ac:dyDescent="0.25">
      <c r="C102" s="24" t="s">
        <v>761</v>
      </c>
      <c r="D102" s="222" t="s">
        <v>69</v>
      </c>
      <c r="E102" s="222" t="s">
        <v>60</v>
      </c>
      <c r="F102" s="222" t="s">
        <v>827</v>
      </c>
      <c r="G102" s="222">
        <v>8001</v>
      </c>
      <c r="H102" s="222" t="s">
        <v>765</v>
      </c>
      <c r="I102" s="222" t="s">
        <v>751</v>
      </c>
      <c r="J102" s="223">
        <v>130</v>
      </c>
      <c r="K102" s="223">
        <f t="shared" si="2"/>
        <v>130</v>
      </c>
      <c r="L102" s="224" t="str">
        <f t="shared" si="3"/>
        <v>Ja</v>
      </c>
      <c r="M102" s="226"/>
      <c r="N102" s="225">
        <v>0</v>
      </c>
    </row>
    <row r="103" spans="3:14" x14ac:dyDescent="0.25">
      <c r="C103" s="24" t="s">
        <v>21</v>
      </c>
      <c r="D103" s="222" t="s">
        <v>807</v>
      </c>
      <c r="E103" s="222" t="s">
        <v>309</v>
      </c>
      <c r="F103" s="222" t="s">
        <v>825</v>
      </c>
      <c r="G103" s="222">
        <v>8006</v>
      </c>
      <c r="H103" s="222" t="s">
        <v>765</v>
      </c>
      <c r="I103" s="222" t="s">
        <v>751</v>
      </c>
      <c r="J103" s="223">
        <v>130</v>
      </c>
      <c r="K103" s="223">
        <f t="shared" si="2"/>
        <v>130</v>
      </c>
      <c r="L103" s="224" t="str">
        <f t="shared" si="3"/>
        <v>Ja</v>
      </c>
      <c r="M103" s="226"/>
      <c r="N103" s="225">
        <v>0</v>
      </c>
    </row>
    <row r="104" spans="3:14" x14ac:dyDescent="0.25">
      <c r="C104" s="24" t="s">
        <v>21</v>
      </c>
      <c r="D104" s="222" t="s">
        <v>306</v>
      </c>
      <c r="E104" s="222" t="s">
        <v>309</v>
      </c>
      <c r="F104" s="222" t="s">
        <v>825</v>
      </c>
      <c r="G104" s="222">
        <v>8500</v>
      </c>
      <c r="H104" s="222" t="s">
        <v>769</v>
      </c>
      <c r="I104" s="222" t="s">
        <v>751</v>
      </c>
      <c r="J104" s="223">
        <v>130</v>
      </c>
      <c r="K104" s="223">
        <f t="shared" si="2"/>
        <v>130</v>
      </c>
      <c r="L104" s="224" t="str">
        <f t="shared" si="3"/>
        <v>Ja</v>
      </c>
      <c r="M104" s="226"/>
      <c r="N104" s="225">
        <v>0</v>
      </c>
    </row>
    <row r="105" spans="3:14" x14ac:dyDescent="0.25">
      <c r="C105" s="24" t="s">
        <v>761</v>
      </c>
      <c r="D105" s="222" t="s">
        <v>833</v>
      </c>
      <c r="E105" s="222" t="s">
        <v>309</v>
      </c>
      <c r="F105" s="222" t="s">
        <v>823</v>
      </c>
      <c r="G105" s="222">
        <v>8500</v>
      </c>
      <c r="H105" s="222" t="s">
        <v>769</v>
      </c>
      <c r="I105" s="222" t="s">
        <v>752</v>
      </c>
      <c r="J105" s="223">
        <v>130</v>
      </c>
      <c r="K105" s="223">
        <f t="shared" si="2"/>
        <v>0</v>
      </c>
      <c r="L105" s="224" t="str">
        <f t="shared" si="3"/>
        <v>Nein</v>
      </c>
      <c r="M105" s="226"/>
      <c r="N105" s="225">
        <v>200</v>
      </c>
    </row>
    <row r="106" spans="3:14" x14ac:dyDescent="0.25">
      <c r="C106" s="24" t="s">
        <v>21</v>
      </c>
      <c r="D106" s="222" t="s">
        <v>820</v>
      </c>
      <c r="E106" s="222" t="s">
        <v>309</v>
      </c>
      <c r="F106" s="222" t="s">
        <v>823</v>
      </c>
      <c r="G106" s="222">
        <v>8500</v>
      </c>
      <c r="H106" s="222" t="s">
        <v>769</v>
      </c>
      <c r="I106" s="222" t="s">
        <v>751</v>
      </c>
      <c r="J106" s="223">
        <v>260</v>
      </c>
      <c r="K106" s="223">
        <f t="shared" si="2"/>
        <v>0</v>
      </c>
      <c r="L106" s="224" t="str">
        <f t="shared" si="3"/>
        <v>Nein</v>
      </c>
      <c r="M106" s="226"/>
      <c r="N106" s="225">
        <v>50</v>
      </c>
    </row>
    <row r="107" spans="3:14" x14ac:dyDescent="0.25">
      <c r="C107" s="24" t="s">
        <v>21</v>
      </c>
      <c r="D107" s="222" t="s">
        <v>817</v>
      </c>
      <c r="E107" s="222" t="s">
        <v>837</v>
      </c>
      <c r="F107" s="222" t="s">
        <v>821</v>
      </c>
      <c r="G107" s="222">
        <v>8353</v>
      </c>
      <c r="H107" s="222" t="s">
        <v>789</v>
      </c>
      <c r="I107" s="222" t="s">
        <v>752</v>
      </c>
      <c r="J107" s="223">
        <v>130</v>
      </c>
      <c r="K107" s="223">
        <f t="shared" si="2"/>
        <v>0</v>
      </c>
      <c r="L107" s="224" t="str">
        <f t="shared" si="3"/>
        <v>Nein</v>
      </c>
      <c r="M107" s="226"/>
      <c r="N107" s="225">
        <v>50</v>
      </c>
    </row>
    <row r="108" spans="3:14" x14ac:dyDescent="0.25">
      <c r="C108" s="24" t="s">
        <v>21</v>
      </c>
      <c r="D108" s="222" t="s">
        <v>78</v>
      </c>
      <c r="E108" s="222" t="s">
        <v>837</v>
      </c>
      <c r="F108" s="222" t="s">
        <v>821</v>
      </c>
      <c r="G108" s="222">
        <v>8500</v>
      </c>
      <c r="H108" s="222" t="s">
        <v>769</v>
      </c>
      <c r="I108" s="222" t="s">
        <v>751</v>
      </c>
      <c r="J108" s="223">
        <v>130</v>
      </c>
      <c r="K108" s="223">
        <f t="shared" si="2"/>
        <v>130</v>
      </c>
      <c r="L108" s="224" t="str">
        <f t="shared" si="3"/>
        <v>Ja</v>
      </c>
      <c r="M108" s="226"/>
      <c r="N108" s="225">
        <v>0</v>
      </c>
    </row>
    <row r="109" spans="3:14" x14ac:dyDescent="0.25">
      <c r="C109" s="24" t="s">
        <v>21</v>
      </c>
      <c r="D109" s="222" t="s">
        <v>770</v>
      </c>
      <c r="E109" s="222" t="s">
        <v>840</v>
      </c>
      <c r="F109" s="222" t="s">
        <v>819</v>
      </c>
      <c r="G109" s="222">
        <v>8500</v>
      </c>
      <c r="H109" s="222" t="s">
        <v>769</v>
      </c>
      <c r="I109" s="222" t="s">
        <v>752</v>
      </c>
      <c r="J109" s="223">
        <v>20</v>
      </c>
      <c r="K109" s="223">
        <f t="shared" si="2"/>
        <v>110</v>
      </c>
      <c r="L109" s="224" t="str">
        <f t="shared" si="3"/>
        <v>Ja</v>
      </c>
      <c r="M109" s="226"/>
      <c r="N109" s="186">
        <v>0</v>
      </c>
    </row>
    <row r="110" spans="3:14" x14ac:dyDescent="0.25">
      <c r="C110" s="24" t="s">
        <v>21</v>
      </c>
      <c r="D110" s="222" t="s">
        <v>306</v>
      </c>
      <c r="E110" s="222" t="s">
        <v>815</v>
      </c>
      <c r="F110" s="222" t="s">
        <v>819</v>
      </c>
      <c r="G110" s="222">
        <v>8404</v>
      </c>
      <c r="H110" s="222" t="s">
        <v>781</v>
      </c>
      <c r="I110" s="222" t="s">
        <v>752</v>
      </c>
      <c r="J110" s="223">
        <v>130</v>
      </c>
      <c r="K110" s="223">
        <f t="shared" si="2"/>
        <v>0</v>
      </c>
      <c r="L110" s="224" t="str">
        <f t="shared" si="3"/>
        <v>Nein</v>
      </c>
      <c r="M110" s="226"/>
      <c r="N110" s="186">
        <v>100</v>
      </c>
    </row>
    <row r="111" spans="3:14" x14ac:dyDescent="0.25">
      <c r="C111" s="24" t="s">
        <v>761</v>
      </c>
      <c r="D111" s="222" t="s">
        <v>826</v>
      </c>
      <c r="E111" s="222" t="s">
        <v>809</v>
      </c>
      <c r="F111" s="222" t="s">
        <v>816</v>
      </c>
      <c r="G111" s="222">
        <v>8500</v>
      </c>
      <c r="H111" s="222" t="s">
        <v>769</v>
      </c>
      <c r="I111" s="222" t="s">
        <v>752</v>
      </c>
      <c r="J111" s="223">
        <v>100</v>
      </c>
      <c r="K111" s="223">
        <f t="shared" si="2"/>
        <v>30</v>
      </c>
      <c r="L111" s="224" t="str">
        <f t="shared" si="3"/>
        <v>Ja</v>
      </c>
      <c r="M111" s="226"/>
      <c r="N111" s="186">
        <v>0</v>
      </c>
    </row>
    <row r="112" spans="3:14" x14ac:dyDescent="0.25">
      <c r="C112" s="24" t="s">
        <v>761</v>
      </c>
      <c r="D112" s="222" t="s">
        <v>799</v>
      </c>
      <c r="E112" s="222" t="s">
        <v>829</v>
      </c>
      <c r="F112" s="222" t="s">
        <v>816</v>
      </c>
      <c r="G112" s="222">
        <v>8500</v>
      </c>
      <c r="H112" s="222" t="s">
        <v>769</v>
      </c>
      <c r="I112" s="222" t="s">
        <v>752</v>
      </c>
      <c r="J112" s="223">
        <v>80</v>
      </c>
      <c r="K112" s="223">
        <f t="shared" si="2"/>
        <v>50</v>
      </c>
      <c r="L112" s="224" t="str">
        <f t="shared" si="3"/>
        <v>Ja</v>
      </c>
      <c r="M112" s="226"/>
      <c r="N112" s="186">
        <v>0</v>
      </c>
    </row>
    <row r="113" spans="3:14" x14ac:dyDescent="0.25">
      <c r="C113" s="24" t="s">
        <v>761</v>
      </c>
      <c r="D113" s="222" t="s">
        <v>833</v>
      </c>
      <c r="E113" s="222" t="s">
        <v>829</v>
      </c>
      <c r="F113" s="222" t="s">
        <v>813</v>
      </c>
      <c r="G113" s="222">
        <v>8712</v>
      </c>
      <c r="H113" s="222" t="s">
        <v>792</v>
      </c>
      <c r="I113" s="222" t="s">
        <v>752</v>
      </c>
      <c r="J113" s="223">
        <v>60</v>
      </c>
      <c r="K113" s="223">
        <f t="shared" si="2"/>
        <v>70</v>
      </c>
      <c r="L113" s="224" t="str">
        <f t="shared" si="3"/>
        <v>Ja</v>
      </c>
      <c r="M113" s="226"/>
      <c r="N113" s="186">
        <v>200</v>
      </c>
    </row>
    <row r="114" spans="3:14" x14ac:dyDescent="0.25">
      <c r="C114" s="24" t="s">
        <v>761</v>
      </c>
      <c r="D114" s="222" t="s">
        <v>839</v>
      </c>
      <c r="E114" s="222" t="s">
        <v>791</v>
      </c>
      <c r="F114" s="222" t="s">
        <v>813</v>
      </c>
      <c r="G114" s="222">
        <v>8500</v>
      </c>
      <c r="H114" s="222" t="s">
        <v>769</v>
      </c>
      <c r="I114" s="222" t="s">
        <v>751</v>
      </c>
      <c r="J114" s="223">
        <v>60</v>
      </c>
      <c r="K114" s="223">
        <f t="shared" si="2"/>
        <v>200</v>
      </c>
      <c r="L114" s="224" t="str">
        <f t="shared" si="3"/>
        <v>Ja</v>
      </c>
      <c r="M114" s="226"/>
      <c r="N114" s="186">
        <v>0</v>
      </c>
    </row>
  </sheetData>
  <mergeCells count="1">
    <mergeCell ref="O6:P6"/>
  </mergeCells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AFCC1-C803-4C63-B0D4-559573677322}">
  <dimension ref="A1:D22"/>
  <sheetViews>
    <sheetView workbookViewId="0"/>
  </sheetViews>
  <sheetFormatPr baseColWidth="10" defaultColWidth="11.42578125" defaultRowHeight="15" x14ac:dyDescent="0.25"/>
  <cols>
    <col min="1" max="1" width="19.42578125" style="230" customWidth="1"/>
    <col min="2" max="4" width="25.140625" style="230" customWidth="1"/>
    <col min="5" max="16384" width="11.42578125" style="230"/>
  </cols>
  <sheetData>
    <row r="1" spans="1:4" ht="28.5" x14ac:dyDescent="0.25">
      <c r="A1" s="228" t="str">
        <f ca="1">IF((B18&gt;1),"Prüfung vom 5./6. Dezember 2024","Hier müssen Sie nichts bearbeiten!")</f>
        <v>Hier müssen Sie nichts bearbeiten!</v>
      </c>
      <c r="B1" s="229"/>
      <c r="C1" s="229"/>
      <c r="D1" s="229"/>
    </row>
    <row r="2" spans="1:4" ht="15.75" x14ac:dyDescent="0.25">
      <c r="A2" s="17"/>
      <c r="B2" s="17"/>
      <c r="C2" s="17"/>
      <c r="D2" s="17"/>
    </row>
    <row r="3" spans="1:4" ht="36" customHeight="1" x14ac:dyDescent="0.25">
      <c r="A3" s="231" t="s">
        <v>854</v>
      </c>
      <c r="B3" s="330" t="str">
        <f ca="1">MID(CELL("Dateiname",A1),FIND("[",CELL("Dateiname",A1))+1,FIND("]",CELL("Dateiname",A1))-FIND("[",CELL("Dateiname",A1))-6)</f>
        <v>HKB.E_LJ2_LF2_Excel_I_Prüfung-Serie-A_Lösungsvariante</v>
      </c>
      <c r="C3" s="330"/>
      <c r="D3" s="330"/>
    </row>
    <row r="4" spans="1:4" ht="15.75" x14ac:dyDescent="0.25">
      <c r="A4" s="232"/>
      <c r="B4" s="232"/>
      <c r="C4" s="232"/>
      <c r="D4" s="232"/>
    </row>
    <row r="5" spans="1:4" ht="15.75" x14ac:dyDescent="0.25">
      <c r="A5" s="17"/>
      <c r="B5" s="17"/>
      <c r="C5" s="233" t="s">
        <v>855</v>
      </c>
      <c r="D5" s="233" t="s">
        <v>856</v>
      </c>
    </row>
    <row r="6" spans="1:4" ht="22.5" customHeight="1" x14ac:dyDescent="0.25">
      <c r="A6" s="232" t="s">
        <v>857</v>
      </c>
      <c r="B6" s="234" t="s">
        <v>862</v>
      </c>
      <c r="C6" s="235" cm="1">
        <f t="array" aca="1" ref="C6" ca="1">INDIRECT($B6&amp;"!A9")</f>
        <v>5</v>
      </c>
      <c r="D6" s="235" cm="1">
        <f t="array" aca="1" ref="D6" ca="1">INDIRECT($B6&amp;"!B9")</f>
        <v>0</v>
      </c>
    </row>
    <row r="7" spans="1:4" ht="22.5" customHeight="1" x14ac:dyDescent="0.25">
      <c r="A7" s="17"/>
      <c r="B7" s="236" t="s">
        <v>863</v>
      </c>
      <c r="C7" s="237" cm="1">
        <f t="array" aca="1" ref="C7" ca="1">INDIRECT($B7&amp;"!A9")</f>
        <v>5.5</v>
      </c>
      <c r="D7" s="237" cm="1">
        <f t="array" aca="1" ref="D7" ca="1">INDIRECT($B7&amp;"!B9")</f>
        <v>0</v>
      </c>
    </row>
    <row r="8" spans="1:4" ht="22.5" customHeight="1" x14ac:dyDescent="0.25">
      <c r="A8" s="238"/>
      <c r="B8" s="234" t="s">
        <v>864</v>
      </c>
      <c r="C8" s="235" cm="1">
        <f t="array" aca="1" ref="C8" ca="1">INDIRECT($B8&amp;"!A9")</f>
        <v>5</v>
      </c>
      <c r="D8" s="235" cm="1">
        <f t="array" aca="1" ref="D8" ca="1">INDIRECT($B8&amp;"!B9")</f>
        <v>0</v>
      </c>
    </row>
    <row r="9" spans="1:4" ht="22.5" customHeight="1" x14ac:dyDescent="0.25">
      <c r="A9" s="17"/>
      <c r="B9" s="236" t="s">
        <v>865</v>
      </c>
      <c r="C9" s="237" cm="1">
        <f t="array" aca="1" ref="C9" ca="1">INDIRECT($B9&amp;"!A9")</f>
        <v>4.5</v>
      </c>
      <c r="D9" s="237" cm="1">
        <f t="array" aca="1" ref="D9" ca="1">INDIRECT($B9&amp;"!B9")</f>
        <v>0</v>
      </c>
    </row>
    <row r="10" spans="1:4" ht="22.5" customHeight="1" x14ac:dyDescent="0.25">
      <c r="A10" s="106"/>
      <c r="B10" s="234" t="s">
        <v>866</v>
      </c>
      <c r="C10" s="235" cm="1">
        <f t="array" aca="1" ref="C10" ca="1">INDIRECT($B10&amp;"!A9")</f>
        <v>5</v>
      </c>
      <c r="D10" s="235" cm="1">
        <f t="array" aca="1" ref="D10" ca="1">INDIRECT($B10&amp;"!B9")</f>
        <v>0</v>
      </c>
    </row>
    <row r="11" spans="1:4" ht="22.5" customHeight="1" x14ac:dyDescent="0.25">
      <c r="A11" s="106"/>
      <c r="B11" s="236" t="s">
        <v>867</v>
      </c>
      <c r="C11" s="237" cm="1">
        <f t="array" aca="1" ref="C11" ca="1">INDIRECT($B11&amp;"!A9")</f>
        <v>4</v>
      </c>
      <c r="D11" s="237" cm="1">
        <f t="array" aca="1" ref="D11" ca="1">INDIRECT($B11&amp;"!B9")</f>
        <v>0</v>
      </c>
    </row>
    <row r="12" spans="1:4" ht="22.5" customHeight="1" x14ac:dyDescent="0.25">
      <c r="A12" s="239"/>
      <c r="B12" s="234" t="s">
        <v>868</v>
      </c>
      <c r="C12" s="235" cm="1">
        <f t="array" aca="1" ref="C12" ca="1">INDIRECT($B12&amp;"!A9")</f>
        <v>6</v>
      </c>
      <c r="D12" s="235" cm="1">
        <f t="array" aca="1" ref="D12" ca="1">INDIRECT($B12&amp;"!B9")</f>
        <v>0</v>
      </c>
    </row>
    <row r="13" spans="1:4" ht="22.5" customHeight="1" x14ac:dyDescent="0.25">
      <c r="A13" s="106"/>
      <c r="B13" s="236" t="s">
        <v>869</v>
      </c>
      <c r="C13" s="237" cm="1">
        <f t="array" aca="1" ref="C13" ca="1">INDIRECT($B13&amp;"!A9")</f>
        <v>7</v>
      </c>
      <c r="D13" s="237" cm="1">
        <f t="array" aca="1" ref="D13" ca="1">INDIRECT($B13&amp;"!B9")</f>
        <v>0</v>
      </c>
    </row>
    <row r="14" spans="1:4" ht="22.5" customHeight="1" x14ac:dyDescent="0.25">
      <c r="A14" s="239"/>
      <c r="B14" s="234" t="s">
        <v>870</v>
      </c>
      <c r="C14" s="235" cm="1">
        <f t="array" aca="1" ref="C14" ca="1">INDIRECT($B14&amp;"!A9")</f>
        <v>5</v>
      </c>
      <c r="D14" s="235" cm="1">
        <f t="array" aca="1" ref="D14" ca="1">INDIRECT($B14&amp;"!B9")</f>
        <v>0</v>
      </c>
    </row>
    <row r="15" spans="1:4" ht="22.5" customHeight="1" x14ac:dyDescent="0.25">
      <c r="A15" s="106"/>
      <c r="B15" s="236" t="s">
        <v>871</v>
      </c>
      <c r="C15" s="237" cm="1">
        <f t="array" aca="1" ref="C15" ca="1">INDIRECT($B15&amp;"!A9")</f>
        <v>3</v>
      </c>
      <c r="D15" s="237" cm="1">
        <f t="array" aca="1" ref="D15" ca="1">INDIRECT($B15&amp;"!B9")</f>
        <v>0</v>
      </c>
    </row>
    <row r="16" spans="1:4" ht="33.75" customHeight="1" x14ac:dyDescent="0.25">
      <c r="A16" s="240" t="s">
        <v>858</v>
      </c>
      <c r="B16" s="241"/>
      <c r="C16" s="242">
        <f ca="1">SUM(C6:C15)</f>
        <v>50</v>
      </c>
      <c r="D16" s="242">
        <f ca="1">SUM(D6:D15)</f>
        <v>0</v>
      </c>
    </row>
    <row r="17" spans="1:4" ht="15.75" x14ac:dyDescent="0.25">
      <c r="A17" s="17"/>
      <c r="B17" s="17"/>
      <c r="C17" s="243"/>
      <c r="D17" s="243"/>
    </row>
    <row r="18" spans="1:4" ht="39" customHeight="1" x14ac:dyDescent="0.25">
      <c r="A18" s="244" t="s">
        <v>859</v>
      </c>
      <c r="B18" s="245">
        <f ca="1">ROUND(5/C16*D16+1,1)</f>
        <v>1</v>
      </c>
      <c r="C18" s="246"/>
      <c r="D18" s="246"/>
    </row>
    <row r="19" spans="1:4" ht="15.75" x14ac:dyDescent="0.25">
      <c r="A19" s="17"/>
      <c r="B19" s="17"/>
      <c r="C19" s="17"/>
      <c r="D19" s="17"/>
    </row>
    <row r="20" spans="1:4" ht="15.75" x14ac:dyDescent="0.25">
      <c r="A20" s="17"/>
      <c r="B20" s="17"/>
      <c r="C20" s="17"/>
      <c r="D20" s="17"/>
    </row>
    <row r="21" spans="1:4" ht="32.25" customHeight="1" x14ac:dyDescent="0.25">
      <c r="A21" s="176" t="s">
        <v>860</v>
      </c>
      <c r="B21" s="247" t="s">
        <v>861</v>
      </c>
      <c r="C21" s="177"/>
      <c r="D21" s="177"/>
    </row>
    <row r="22" spans="1:4" ht="24" customHeight="1" x14ac:dyDescent="0.25">
      <c r="A22" s="17"/>
      <c r="B22" s="17"/>
      <c r="C22" s="17"/>
      <c r="D22" s="17"/>
    </row>
  </sheetData>
  <sheetProtection algorithmName="SHA-512" hashValue="L/TLdUr5P3MIwZKfLnI51bec1izyO9vSrUsooQIXsCSMdo1MRw4kRbcU+xBQ3pMKa7CarmcDd6p58OBSeyg8eA==" saltValue="+e0UTztopiUyshKLPmx+sg==" spinCount="100000" sheet="1" objects="1" scenarios="1"/>
  <mergeCells count="1">
    <mergeCell ref="B3:D3"/>
  </mergeCells>
  <phoneticPr fontId="22" type="noConversion"/>
  <conditionalFormatting sqref="B18">
    <cfRule type="cellIs" dxfId="0" priority="1" stopIfTrue="1" operator="lessThan">
      <formula>4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E0698-583F-4952-878F-528B6818BD8D}">
  <sheetPr>
    <pageSetUpPr fitToPage="1"/>
  </sheetPr>
  <dimension ref="A1:M33"/>
  <sheetViews>
    <sheetView workbookViewId="0"/>
  </sheetViews>
  <sheetFormatPr baseColWidth="10" defaultRowHeight="15" x14ac:dyDescent="0.25"/>
  <cols>
    <col min="3" max="4" width="25.140625" customWidth="1"/>
    <col min="5" max="5" width="17.85546875" customWidth="1"/>
    <col min="8" max="8" width="19.7109375" customWidth="1"/>
    <col min="9" max="9" width="21.85546875" customWidth="1"/>
  </cols>
  <sheetData>
    <row r="1" spans="1:13" ht="30" customHeight="1" x14ac:dyDescent="0.25">
      <c r="A1" s="7" t="s">
        <v>13</v>
      </c>
      <c r="B1" s="8"/>
      <c r="C1" s="9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30" customHeight="1" x14ac:dyDescent="0.25">
      <c r="A2" s="11">
        <v>1</v>
      </c>
      <c r="B2" s="11"/>
      <c r="C2" s="12" t="s">
        <v>14</v>
      </c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ht="30" customHeight="1" x14ac:dyDescent="0.25">
      <c r="A3" s="14">
        <v>1.5</v>
      </c>
      <c r="B3" s="14"/>
      <c r="C3" s="15" t="s">
        <v>15</v>
      </c>
      <c r="D3" s="16"/>
      <c r="E3" s="16"/>
      <c r="F3" s="16"/>
      <c r="G3" s="16"/>
      <c r="H3" s="16"/>
      <c r="I3" s="16"/>
      <c r="J3" s="16"/>
      <c r="K3" s="16"/>
      <c r="L3" s="16"/>
      <c r="M3" s="16"/>
    </row>
    <row r="4" spans="1:13" ht="30" customHeight="1" x14ac:dyDescent="0.25">
      <c r="A4" s="8">
        <v>2.5</v>
      </c>
      <c r="B4" s="8"/>
      <c r="C4" s="9" t="s">
        <v>874</v>
      </c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 ht="15.75" x14ac:dyDescent="0.25">
      <c r="A5" s="11"/>
      <c r="B5" s="11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spans="1:13" ht="15.75" x14ac:dyDescent="0.25">
      <c r="A6" s="14"/>
      <c r="B6" s="14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13" ht="15.75" x14ac:dyDescent="0.25">
      <c r="A7" s="8"/>
      <c r="B7" s="8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13" ht="15.75" x14ac:dyDescent="0.25">
      <c r="A8" s="11"/>
      <c r="B8" s="11"/>
      <c r="D8" s="18"/>
      <c r="E8" s="18"/>
      <c r="F8" s="18"/>
      <c r="G8" s="18"/>
      <c r="H8" s="18"/>
      <c r="I8" s="18"/>
      <c r="J8" s="18"/>
      <c r="K8" s="18"/>
      <c r="L8" s="18"/>
      <c r="M8" s="19" t="s">
        <v>16</v>
      </c>
    </row>
    <row r="9" spans="1:13" ht="30" customHeight="1" x14ac:dyDescent="0.25">
      <c r="A9" s="20">
        <f>SUM(A1:A8)</f>
        <v>5</v>
      </c>
      <c r="B9" s="20">
        <f>SUM(B1:B8)</f>
        <v>0</v>
      </c>
      <c r="C9" s="21"/>
      <c r="D9" s="21"/>
      <c r="E9" s="21"/>
      <c r="F9" s="21"/>
      <c r="G9" s="21"/>
      <c r="H9" s="21"/>
      <c r="I9" s="21"/>
      <c r="J9" s="21"/>
      <c r="K9" s="22"/>
      <c r="L9" s="22"/>
      <c r="M9" s="23"/>
    </row>
    <row r="10" spans="1:13" ht="15.75" thickBot="1" x14ac:dyDescent="0.3">
      <c r="A10" s="24"/>
      <c r="B10" s="24"/>
      <c r="C10" s="25"/>
      <c r="D10" s="25"/>
      <c r="E10" s="25"/>
      <c r="F10" s="21"/>
      <c r="G10" s="21"/>
      <c r="H10" s="21"/>
      <c r="I10" s="21"/>
      <c r="J10" s="25"/>
      <c r="K10" s="25"/>
      <c r="L10" s="25"/>
      <c r="M10" s="25"/>
    </row>
    <row r="11" spans="1:13" ht="33.75" x14ac:dyDescent="0.25">
      <c r="A11" s="24"/>
      <c r="B11" s="24"/>
      <c r="C11" s="26" t="s">
        <v>17</v>
      </c>
      <c r="D11" s="27"/>
      <c r="E11" s="28"/>
      <c r="F11" s="27"/>
      <c r="G11" s="27"/>
      <c r="H11" s="27" t="s">
        <v>18</v>
      </c>
      <c r="I11" s="29"/>
      <c r="J11" s="25"/>
      <c r="K11" s="25"/>
      <c r="L11" s="25"/>
      <c r="M11" s="25"/>
    </row>
    <row r="12" spans="1:13" x14ac:dyDescent="0.25">
      <c r="A12" s="22"/>
      <c r="B12" s="22"/>
      <c r="C12" s="30"/>
      <c r="D12" s="31"/>
      <c r="E12" s="31"/>
      <c r="F12" s="32"/>
      <c r="G12" s="33"/>
      <c r="H12" s="33"/>
      <c r="I12" s="34"/>
      <c r="J12" s="21"/>
      <c r="K12" s="21"/>
      <c r="L12" s="21"/>
      <c r="M12" s="21"/>
    </row>
    <row r="13" spans="1:13" x14ac:dyDescent="0.25">
      <c r="A13" s="24"/>
      <c r="B13" s="24"/>
      <c r="C13" s="302" t="s">
        <v>19</v>
      </c>
      <c r="D13" s="303"/>
      <c r="E13" s="35" t="s">
        <v>20</v>
      </c>
      <c r="F13" s="32"/>
      <c r="G13" s="33"/>
      <c r="H13" s="33"/>
      <c r="I13" s="34"/>
      <c r="J13" s="25"/>
      <c r="K13" s="25"/>
      <c r="L13" s="25"/>
      <c r="M13" s="25"/>
    </row>
    <row r="14" spans="1:13" ht="19.5" customHeight="1" x14ac:dyDescent="0.25">
      <c r="A14" s="24"/>
      <c r="B14" s="24"/>
      <c r="C14" s="304">
        <v>12345</v>
      </c>
      <c r="D14" s="305"/>
      <c r="E14" s="36">
        <f ca="1">TODAY()</f>
        <v>45645</v>
      </c>
      <c r="F14" s="271" t="str">
        <f ca="1">_xlfn.FORMULATEXT(E14)</f>
        <v>=HEUTE()</v>
      </c>
      <c r="G14" s="33"/>
      <c r="H14" s="33"/>
      <c r="I14" s="37"/>
      <c r="J14" s="25"/>
      <c r="K14" s="25"/>
      <c r="L14" s="25"/>
      <c r="M14" s="25"/>
    </row>
    <row r="15" spans="1:13" x14ac:dyDescent="0.25">
      <c r="A15" s="24"/>
      <c r="B15" s="24"/>
      <c r="C15" s="38"/>
      <c r="D15" s="32"/>
      <c r="E15" s="32"/>
      <c r="F15" s="22"/>
      <c r="G15" s="22"/>
      <c r="H15" s="22"/>
      <c r="I15" s="39"/>
      <c r="J15" s="25"/>
      <c r="K15" s="25"/>
      <c r="L15" s="25"/>
      <c r="M15" s="25"/>
    </row>
    <row r="16" spans="1:13" x14ac:dyDescent="0.25">
      <c r="A16" s="24"/>
      <c r="B16" s="24"/>
      <c r="C16" s="306" t="s">
        <v>872</v>
      </c>
      <c r="D16" s="307"/>
      <c r="E16" s="307"/>
      <c r="F16" s="24"/>
      <c r="G16" s="24"/>
      <c r="H16" s="24"/>
      <c r="I16" s="40"/>
      <c r="J16" s="25"/>
      <c r="K16" s="25"/>
      <c r="L16" s="25"/>
      <c r="M16" s="25"/>
    </row>
    <row r="17" spans="1:13" x14ac:dyDescent="0.25">
      <c r="A17" s="24"/>
      <c r="B17" s="24"/>
      <c r="C17" s="41" t="s">
        <v>21</v>
      </c>
      <c r="D17" s="42"/>
      <c r="E17" s="42"/>
      <c r="F17" s="33"/>
      <c r="G17" s="308"/>
      <c r="H17" s="308"/>
      <c r="I17" s="43"/>
      <c r="J17" s="25"/>
      <c r="K17" s="25"/>
      <c r="L17" s="25"/>
      <c r="M17" s="25"/>
    </row>
    <row r="18" spans="1:13" x14ac:dyDescent="0.25">
      <c r="A18" s="24"/>
      <c r="B18" s="24"/>
      <c r="C18" s="41" t="s">
        <v>22</v>
      </c>
      <c r="D18" s="42"/>
      <c r="E18" s="42"/>
      <c r="F18" s="33"/>
      <c r="G18" s="44"/>
      <c r="H18" s="44"/>
      <c r="I18" s="45"/>
      <c r="J18" s="25"/>
      <c r="K18" s="25"/>
      <c r="L18" s="25"/>
      <c r="M18" s="25"/>
    </row>
    <row r="19" spans="1:13" x14ac:dyDescent="0.25">
      <c r="A19" s="24"/>
      <c r="B19" s="24"/>
      <c r="C19" s="41" t="s">
        <v>23</v>
      </c>
      <c r="D19" s="42"/>
      <c r="E19" s="42"/>
      <c r="F19" s="33"/>
      <c r="G19" s="44"/>
      <c r="H19" s="44"/>
      <c r="I19" s="45"/>
      <c r="J19" s="25"/>
      <c r="K19" s="25"/>
      <c r="L19" s="25"/>
      <c r="M19" s="25"/>
    </row>
    <row r="20" spans="1:13" x14ac:dyDescent="0.25">
      <c r="A20" s="24"/>
      <c r="B20" s="24"/>
      <c r="C20" s="41" t="s">
        <v>24</v>
      </c>
      <c r="D20" s="42"/>
      <c r="E20" s="42"/>
      <c r="F20" s="33"/>
      <c r="G20" s="44"/>
      <c r="H20" s="44"/>
      <c r="I20" s="45"/>
      <c r="J20" s="25"/>
      <c r="K20" s="25"/>
      <c r="L20" s="25"/>
      <c r="M20" s="25"/>
    </row>
    <row r="21" spans="1:13" x14ac:dyDescent="0.25">
      <c r="A21" s="24"/>
      <c r="B21" s="24"/>
      <c r="C21" s="41"/>
      <c r="D21" s="42"/>
      <c r="E21" s="42"/>
      <c r="F21" s="44"/>
      <c r="G21" s="44"/>
      <c r="H21" s="44"/>
      <c r="I21" s="45"/>
      <c r="J21" s="25"/>
      <c r="K21" s="25"/>
      <c r="L21" s="25"/>
      <c r="M21" s="25"/>
    </row>
    <row r="22" spans="1:13" x14ac:dyDescent="0.25">
      <c r="A22" s="24"/>
      <c r="B22" s="24"/>
      <c r="C22" s="46" t="s">
        <v>25</v>
      </c>
      <c r="D22" s="47" t="s">
        <v>26</v>
      </c>
      <c r="E22" s="48"/>
      <c r="F22" s="44"/>
      <c r="G22" s="44"/>
      <c r="H22" s="44"/>
      <c r="I22" s="45"/>
      <c r="J22" s="25"/>
      <c r="K22" s="25"/>
      <c r="L22" s="25"/>
      <c r="M22" s="25"/>
    </row>
    <row r="23" spans="1:13" ht="18.75" customHeight="1" x14ac:dyDescent="0.25">
      <c r="A23" s="24"/>
      <c r="B23" s="24"/>
      <c r="C23" s="49">
        <v>45358</v>
      </c>
      <c r="D23" s="50">
        <v>45361</v>
      </c>
      <c r="E23" s="42"/>
      <c r="F23" s="44"/>
      <c r="G23" s="44"/>
      <c r="H23" s="44"/>
      <c r="I23" s="45"/>
      <c r="J23" s="25"/>
      <c r="K23" s="25"/>
      <c r="L23" s="25"/>
      <c r="M23" s="25"/>
    </row>
    <row r="24" spans="1:13" x14ac:dyDescent="0.25">
      <c r="A24" s="24"/>
      <c r="B24" s="24"/>
      <c r="C24" s="41"/>
      <c r="D24" s="42"/>
      <c r="E24" s="42"/>
      <c r="F24" s="44"/>
      <c r="G24" s="44"/>
      <c r="H24" s="44"/>
      <c r="I24" s="45"/>
      <c r="J24" s="25"/>
      <c r="K24" s="25"/>
      <c r="L24" s="25"/>
      <c r="M24" s="25"/>
    </row>
    <row r="25" spans="1:13" x14ac:dyDescent="0.25">
      <c r="A25" s="24"/>
      <c r="B25" s="24"/>
      <c r="C25" s="248" t="s">
        <v>353</v>
      </c>
      <c r="D25" s="51"/>
      <c r="E25" s="51"/>
      <c r="F25" s="51"/>
      <c r="G25" s="35" t="s">
        <v>27</v>
      </c>
      <c r="H25" s="51" t="s">
        <v>873</v>
      </c>
      <c r="I25" s="249" t="s">
        <v>383</v>
      </c>
      <c r="J25" s="25"/>
      <c r="K25" s="25"/>
      <c r="L25" s="25"/>
      <c r="M25" s="25"/>
    </row>
    <row r="26" spans="1:13" ht="21" customHeight="1" x14ac:dyDescent="0.25">
      <c r="A26" s="24"/>
      <c r="B26" s="24"/>
      <c r="C26" s="52" t="s">
        <v>28</v>
      </c>
      <c r="D26" s="53"/>
      <c r="E26" s="53"/>
      <c r="F26" s="54"/>
      <c r="G26" s="55">
        <f>D23-C23</f>
        <v>3</v>
      </c>
      <c r="H26" s="56">
        <v>180</v>
      </c>
      <c r="I26" s="57">
        <f>G26*H26</f>
        <v>540</v>
      </c>
      <c r="J26" s="273" t="str">
        <f ca="1">_xlfn.FORMULATEXT(I26)</f>
        <v>=G26*H26</v>
      </c>
      <c r="K26" s="25"/>
      <c r="L26" s="25"/>
      <c r="M26" s="25"/>
    </row>
    <row r="27" spans="1:13" ht="21" customHeight="1" x14ac:dyDescent="0.25">
      <c r="A27" s="24"/>
      <c r="B27" s="24"/>
      <c r="C27" s="58" t="s">
        <v>29</v>
      </c>
      <c r="D27" s="59"/>
      <c r="E27" s="59"/>
      <c r="F27" s="60"/>
      <c r="G27" s="272" t="str">
        <f ca="1">_xlfn.FORMULATEXT(G26)</f>
        <v>=D23-C23</v>
      </c>
      <c r="H27" s="62"/>
      <c r="I27" s="63">
        <v>150.30000000000001</v>
      </c>
      <c r="J27" s="25"/>
      <c r="K27" s="25"/>
      <c r="L27" s="25"/>
      <c r="M27" s="25"/>
    </row>
    <row r="28" spans="1:13" ht="21" customHeight="1" x14ac:dyDescent="0.25">
      <c r="A28" s="24"/>
      <c r="B28" s="24"/>
      <c r="C28" s="58" t="s">
        <v>30</v>
      </c>
      <c r="D28" s="59"/>
      <c r="E28" s="59"/>
      <c r="F28" s="60"/>
      <c r="G28" s="61">
        <v>3</v>
      </c>
      <c r="H28" s="64">
        <v>39</v>
      </c>
      <c r="I28" s="65">
        <f>G28*H28</f>
        <v>117</v>
      </c>
      <c r="J28" s="273" t="str">
        <f ca="1">_xlfn.FORMULATEXT(I28)</f>
        <v>=G28*H28</v>
      </c>
      <c r="K28" s="25"/>
      <c r="L28" s="25"/>
      <c r="M28" s="25"/>
    </row>
    <row r="29" spans="1:13" x14ac:dyDescent="0.25">
      <c r="A29" s="24"/>
      <c r="B29" s="24"/>
      <c r="C29" s="66"/>
      <c r="D29" s="67"/>
      <c r="E29" s="67"/>
      <c r="F29" s="68"/>
      <c r="G29" s="69"/>
      <c r="H29" s="70"/>
      <c r="I29" s="71"/>
      <c r="J29" s="25"/>
      <c r="K29" s="25"/>
      <c r="L29" s="25"/>
      <c r="M29" s="25"/>
    </row>
    <row r="30" spans="1:13" ht="22.5" customHeight="1" x14ac:dyDescent="0.25">
      <c r="A30" s="24"/>
      <c r="B30" s="24"/>
      <c r="C30" s="72"/>
      <c r="D30" s="44"/>
      <c r="E30" s="44"/>
      <c r="F30" s="44"/>
      <c r="G30" s="44"/>
      <c r="H30" s="73" t="s">
        <v>31</v>
      </c>
      <c r="I30" s="74">
        <f>SUM(I26:I29)</f>
        <v>807.3</v>
      </c>
      <c r="J30" s="25">
        <v>0.5</v>
      </c>
      <c r="K30" s="273" t="str">
        <f ca="1">_xlfn.FORMULATEXT(I30)</f>
        <v>=SUMME(I26:I29)</v>
      </c>
      <c r="L30" s="25"/>
      <c r="M30" s="25"/>
    </row>
    <row r="31" spans="1:13" ht="22.5" customHeight="1" x14ac:dyDescent="0.25">
      <c r="A31" s="24"/>
      <c r="B31" s="24"/>
      <c r="C31" s="75" t="s">
        <v>32</v>
      </c>
      <c r="D31" s="33"/>
      <c r="E31" s="33"/>
      <c r="F31" s="33"/>
      <c r="G31" s="76"/>
      <c r="H31" s="77">
        <v>0.11</v>
      </c>
      <c r="I31" s="78">
        <f>I30*H31</f>
        <v>88.802999999999997</v>
      </c>
      <c r="J31" s="25">
        <v>0.5</v>
      </c>
      <c r="K31" s="273" t="str">
        <f t="shared" ref="K31:K33" ca="1" si="0">_xlfn.FORMULATEXT(I31)</f>
        <v>=I30*H31</v>
      </c>
      <c r="L31" s="25"/>
      <c r="M31" s="25"/>
    </row>
    <row r="32" spans="1:13" ht="22.5" customHeight="1" x14ac:dyDescent="0.25">
      <c r="A32" s="24"/>
      <c r="B32" s="24"/>
      <c r="C32" s="75" t="s">
        <v>33</v>
      </c>
      <c r="D32" s="33"/>
      <c r="E32" s="33"/>
      <c r="F32" s="33"/>
      <c r="G32" s="79"/>
      <c r="H32" s="80">
        <v>8.1000000000000003E-2</v>
      </c>
      <c r="I32" s="78">
        <f>(I30-I31)*H32</f>
        <v>58.198256999999998</v>
      </c>
      <c r="J32" s="25">
        <v>0.5</v>
      </c>
      <c r="K32" s="273" t="str">
        <f t="shared" ca="1" si="0"/>
        <v>=(I30-I31)*H32</v>
      </c>
      <c r="L32" s="25"/>
      <c r="M32" s="25"/>
    </row>
    <row r="33" spans="1:13" ht="22.5" customHeight="1" thickBot="1" x14ac:dyDescent="0.3">
      <c r="A33" s="24"/>
      <c r="B33" s="24"/>
      <c r="C33" s="300" t="s">
        <v>34</v>
      </c>
      <c r="D33" s="301"/>
      <c r="E33" s="301"/>
      <c r="F33" s="301"/>
      <c r="G33" s="81"/>
      <c r="H33" s="82" t="s">
        <v>35</v>
      </c>
      <c r="I33" s="83">
        <f>I30-I31+I32</f>
        <v>776.69525699999997</v>
      </c>
      <c r="J33" s="25">
        <v>1</v>
      </c>
      <c r="K33" s="273" t="str">
        <f t="shared" ca="1" si="0"/>
        <v>=I30-I31+I32</v>
      </c>
      <c r="L33" s="25"/>
      <c r="M33" s="25"/>
    </row>
  </sheetData>
  <mergeCells count="5">
    <mergeCell ref="C33:F33"/>
    <mergeCell ref="C13:D13"/>
    <mergeCell ref="C14:D14"/>
    <mergeCell ref="C16:E16"/>
    <mergeCell ref="G17:H17"/>
  </mergeCells>
  <pageMargins left="0.7" right="0.7" top="0.78740157499999996" bottom="0.78740157499999996" header="0.3" footer="0.3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562FA-D84B-4468-B495-6B3CFA075C3E}">
  <dimension ref="A1:O34"/>
  <sheetViews>
    <sheetView zoomScaleNormal="100" workbookViewId="0"/>
  </sheetViews>
  <sheetFormatPr baseColWidth="10" defaultRowHeight="15" x14ac:dyDescent="0.25"/>
  <cols>
    <col min="1" max="1" width="7.7109375" customWidth="1"/>
    <col min="2" max="2" width="7.85546875" customWidth="1"/>
    <col min="3" max="4" width="27" customWidth="1"/>
    <col min="5" max="10" width="21.5703125" customWidth="1"/>
    <col min="11" max="11" width="26.5703125" customWidth="1"/>
  </cols>
  <sheetData>
    <row r="1" spans="1:15" ht="30" customHeight="1" x14ac:dyDescent="0.25">
      <c r="A1" s="8">
        <v>1.5</v>
      </c>
      <c r="B1" s="8"/>
      <c r="C1" s="9" t="s">
        <v>875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30" customHeight="1" x14ac:dyDescent="0.25">
      <c r="A2" s="11">
        <v>2</v>
      </c>
      <c r="B2" s="11"/>
      <c r="C2" s="12" t="s">
        <v>36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ht="30" customHeight="1" x14ac:dyDescent="0.25">
      <c r="A3" s="14">
        <v>1</v>
      </c>
      <c r="B3" s="14"/>
      <c r="C3" s="15" t="s">
        <v>37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</row>
    <row r="4" spans="1:15" ht="30" customHeight="1" x14ac:dyDescent="0.25">
      <c r="A4" s="8">
        <v>1</v>
      </c>
      <c r="B4" s="8"/>
      <c r="C4" s="9" t="s">
        <v>38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15" ht="15.75" x14ac:dyDescent="0.25">
      <c r="A5" s="11"/>
      <c r="B5" s="11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15" ht="15.75" x14ac:dyDescent="0.25">
      <c r="A6" s="14"/>
      <c r="B6" s="14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</row>
    <row r="7" spans="1:15" ht="15.75" x14ac:dyDescent="0.25">
      <c r="A7" s="8"/>
      <c r="B7" s="8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pans="1:15" ht="15.75" x14ac:dyDescent="0.25">
      <c r="A8" s="11"/>
      <c r="B8" s="11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ht="30" customHeight="1" x14ac:dyDescent="0.25">
      <c r="A9" s="20">
        <f>SUM(A1:A8)</f>
        <v>5.5</v>
      </c>
      <c r="B9" s="20">
        <f>SUM(B1:B8)</f>
        <v>0</v>
      </c>
      <c r="C9" s="84"/>
      <c r="D9" s="84"/>
      <c r="E9" s="84"/>
      <c r="F9" s="84"/>
      <c r="G9" s="84"/>
      <c r="H9" s="84"/>
      <c r="I9" s="21"/>
      <c r="J9" s="21"/>
      <c r="K9" s="21"/>
      <c r="L9" s="21"/>
      <c r="M9" s="309"/>
      <c r="N9" s="309"/>
      <c r="O9" s="309"/>
    </row>
    <row r="10" spans="1:15" ht="5.25" customHeight="1" x14ac:dyDescent="0.3">
      <c r="A10" s="24"/>
      <c r="B10" s="24"/>
      <c r="C10" s="85"/>
      <c r="D10" s="85"/>
      <c r="E10" s="85"/>
      <c r="F10" s="85"/>
      <c r="G10" s="85"/>
      <c r="H10" s="84"/>
      <c r="I10" s="21"/>
      <c r="J10" s="21"/>
      <c r="K10" s="21"/>
      <c r="L10" s="25"/>
      <c r="M10" s="25"/>
      <c r="N10" s="25"/>
      <c r="O10" s="25"/>
    </row>
    <row r="11" spans="1:15" ht="28.5" x14ac:dyDescent="0.3">
      <c r="A11" s="24"/>
      <c r="B11" s="24"/>
      <c r="C11" s="86" t="s">
        <v>39</v>
      </c>
      <c r="D11" s="87"/>
      <c r="E11" s="88"/>
      <c r="F11" s="250" t="s">
        <v>40</v>
      </c>
      <c r="G11" s="250" t="s">
        <v>41</v>
      </c>
      <c r="H11" s="88"/>
      <c r="I11" s="25"/>
      <c r="J11" s="25"/>
      <c r="K11" s="25"/>
      <c r="L11" s="25"/>
      <c r="M11" s="25"/>
      <c r="N11" s="25"/>
      <c r="O11" s="25"/>
    </row>
    <row r="12" spans="1:15" ht="18.75" x14ac:dyDescent="0.3">
      <c r="A12" s="22"/>
      <c r="B12" s="22"/>
      <c r="C12" s="87"/>
      <c r="D12" s="87"/>
      <c r="E12" s="88"/>
      <c r="F12" s="251" t="s">
        <v>42</v>
      </c>
      <c r="G12" s="251" t="s">
        <v>43</v>
      </c>
      <c r="H12" s="88"/>
      <c r="I12" s="21"/>
      <c r="J12" s="21"/>
      <c r="K12" s="21"/>
      <c r="L12" s="21"/>
      <c r="M12" s="21"/>
      <c r="N12" s="21"/>
      <c r="O12" s="21"/>
    </row>
    <row r="13" spans="1:15" ht="18.75" x14ac:dyDescent="0.3">
      <c r="A13" s="24"/>
      <c r="B13" s="24"/>
      <c r="C13" s="87"/>
      <c r="D13" s="87"/>
      <c r="E13" s="88"/>
      <c r="F13" s="251" t="s">
        <v>44</v>
      </c>
      <c r="G13" s="251" t="s">
        <v>45</v>
      </c>
      <c r="H13" s="88"/>
      <c r="I13" s="25"/>
      <c r="J13" s="25"/>
      <c r="K13" s="25"/>
      <c r="L13" s="25"/>
      <c r="M13" s="25"/>
      <c r="N13" s="25"/>
      <c r="O13" s="25"/>
    </row>
    <row r="14" spans="1:15" ht="18.75" x14ac:dyDescent="0.3">
      <c r="A14" s="24"/>
      <c r="B14" s="24"/>
      <c r="C14" s="87"/>
      <c r="D14" s="87"/>
      <c r="E14" s="88"/>
      <c r="F14" s="251" t="s">
        <v>46</v>
      </c>
      <c r="G14" s="251" t="s">
        <v>47</v>
      </c>
      <c r="H14" s="88"/>
      <c r="I14" s="25"/>
      <c r="J14" s="25"/>
      <c r="K14" s="25"/>
      <c r="L14" s="25"/>
      <c r="M14" s="25"/>
      <c r="N14" s="25"/>
      <c r="O14" s="25"/>
    </row>
    <row r="15" spans="1:15" ht="7.5" customHeight="1" x14ac:dyDescent="0.3">
      <c r="A15" s="24"/>
      <c r="B15" s="24"/>
      <c r="C15" s="87"/>
      <c r="D15" s="87"/>
      <c r="E15" s="88"/>
      <c r="F15" s="88"/>
      <c r="G15" s="88"/>
      <c r="H15" s="88"/>
      <c r="I15" s="25"/>
      <c r="J15" s="25"/>
      <c r="K15" s="25"/>
      <c r="L15" s="25"/>
      <c r="M15" s="25"/>
      <c r="N15" s="25"/>
      <c r="O15" s="25"/>
    </row>
    <row r="16" spans="1:15" ht="7.5" customHeight="1" x14ac:dyDescent="0.3">
      <c r="A16" s="24"/>
      <c r="B16" s="24"/>
      <c r="C16" s="87"/>
      <c r="D16" s="87"/>
      <c r="E16" s="88"/>
      <c r="F16" s="88"/>
      <c r="G16" s="88"/>
      <c r="H16" s="88"/>
      <c r="I16" s="25"/>
      <c r="J16" s="25"/>
      <c r="K16" s="25"/>
      <c r="L16" s="25"/>
      <c r="M16" s="25"/>
      <c r="N16" s="25"/>
      <c r="O16" s="25"/>
    </row>
    <row r="17" spans="1:15" ht="18.75" x14ac:dyDescent="0.3">
      <c r="A17" s="24"/>
      <c r="B17" s="24"/>
      <c r="C17" s="87"/>
      <c r="D17" s="87"/>
      <c r="E17" s="276" t="s">
        <v>890</v>
      </c>
      <c r="F17" s="88"/>
      <c r="G17" s="88"/>
      <c r="H17" s="88"/>
      <c r="I17" s="25"/>
      <c r="J17" s="25"/>
      <c r="K17" s="25"/>
      <c r="L17" s="25"/>
      <c r="M17" s="25"/>
      <c r="N17" s="25"/>
      <c r="O17" s="25"/>
    </row>
    <row r="18" spans="1:15" ht="19.5" thickBot="1" x14ac:dyDescent="0.35">
      <c r="A18" s="24"/>
      <c r="B18" s="24"/>
      <c r="C18" s="87"/>
      <c r="D18" s="279" t="s">
        <v>891</v>
      </c>
      <c r="E18" s="278" t="s">
        <v>889</v>
      </c>
      <c r="F18" s="276" t="str">
        <f ca="1">_xlfn.FORMULATEXT(F20)</f>
        <v>=WENN(E20&gt;=18;"volljährig";"")</v>
      </c>
      <c r="G18" s="88"/>
      <c r="H18" s="88"/>
      <c r="I18" s="276" t="str">
        <f ca="1">_xlfn.FORMULATEXT(I20)</f>
        <v>=G20/H20^2</v>
      </c>
      <c r="J18" s="276" t="str">
        <f ca="1">_xlfn.FORMULATEXT(J20)</f>
        <v>=WENN(I20&lt;18.5;"Untergewicht";WENN(I20&lt;=25;"Normalgewicht";"Uebergewicht"))</v>
      </c>
      <c r="K18" s="25"/>
      <c r="L18" s="25"/>
      <c r="M18" s="25"/>
      <c r="N18" s="25"/>
      <c r="O18" s="25"/>
    </row>
    <row r="19" spans="1:15" ht="19.5" thickBot="1" x14ac:dyDescent="0.3">
      <c r="A19" s="24"/>
      <c r="B19" s="24"/>
      <c r="C19" s="89" t="s">
        <v>48</v>
      </c>
      <c r="D19" s="90" t="s">
        <v>49</v>
      </c>
      <c r="E19" s="91" t="s">
        <v>50</v>
      </c>
      <c r="F19" s="91" t="s">
        <v>51</v>
      </c>
      <c r="G19" s="91" t="s">
        <v>52</v>
      </c>
      <c r="H19" s="91" t="s">
        <v>53</v>
      </c>
      <c r="I19" s="92" t="s">
        <v>54</v>
      </c>
      <c r="J19" s="93" t="s">
        <v>41</v>
      </c>
      <c r="K19" s="94" t="s">
        <v>55</v>
      </c>
      <c r="L19" s="25"/>
      <c r="M19" s="25"/>
      <c r="N19" s="25"/>
      <c r="O19" s="25"/>
    </row>
    <row r="20" spans="1:15" ht="18.75" x14ac:dyDescent="0.25">
      <c r="A20" s="95"/>
      <c r="B20" s="95"/>
      <c r="C20" s="96" t="s">
        <v>56</v>
      </c>
      <c r="D20" s="96" t="s">
        <v>57</v>
      </c>
      <c r="E20" s="274">
        <v>25</v>
      </c>
      <c r="F20" s="97" t="str">
        <f>IF(E20&gt;=18,"volljährig","")</f>
        <v>volljährig</v>
      </c>
      <c r="G20" s="98">
        <v>74</v>
      </c>
      <c r="H20" s="98">
        <v>1.93</v>
      </c>
      <c r="I20" s="277">
        <f>G20/H20^2</f>
        <v>19.866305135708341</v>
      </c>
      <c r="J20" s="99" t="str">
        <f>IF(I20&lt;18.5,"Untergewicht",IF(I20&lt;=25,"Normalgewicht","Uebergewicht"))</f>
        <v>Normalgewicht</v>
      </c>
      <c r="K20" s="100">
        <v>26.927437641723358</v>
      </c>
      <c r="L20" s="101"/>
      <c r="M20" s="101"/>
      <c r="N20" s="101"/>
      <c r="O20" s="101"/>
    </row>
    <row r="21" spans="1:15" ht="18.75" x14ac:dyDescent="0.25">
      <c r="A21" s="95"/>
      <c r="B21" s="95"/>
      <c r="C21" s="102" t="s">
        <v>58</v>
      </c>
      <c r="D21" s="102" t="s">
        <v>59</v>
      </c>
      <c r="E21" s="275">
        <v>33</v>
      </c>
      <c r="F21" s="97" t="str">
        <f t="shared" ref="F21:F34" si="0">IF(E21&gt;=18,"volljährig","")</f>
        <v>volljährig</v>
      </c>
      <c r="G21" s="98">
        <v>51</v>
      </c>
      <c r="H21" s="98">
        <v>2.0299999999999998</v>
      </c>
      <c r="I21" s="277">
        <f t="shared" ref="I21:I34" si="1">G21/H21^2</f>
        <v>12.37593729525104</v>
      </c>
      <c r="J21" s="103" t="str">
        <f t="shared" ref="J21:J34" si="2">IF(I21&lt;18.5,"Untergewicht",IF(I21&lt;=25,"Normalgewicht","Uebergewicht"))</f>
        <v>Untergewicht</v>
      </c>
      <c r="K21" s="100">
        <v>16.727685898245173</v>
      </c>
      <c r="L21" s="101"/>
      <c r="M21" s="101"/>
      <c r="N21" s="101"/>
      <c r="O21" s="101"/>
    </row>
    <row r="22" spans="1:15" ht="18.75" x14ac:dyDescent="0.25">
      <c r="A22" s="95"/>
      <c r="B22" s="95"/>
      <c r="C22" s="102" t="s">
        <v>60</v>
      </c>
      <c r="D22" s="102" t="s">
        <v>61</v>
      </c>
      <c r="E22" s="275">
        <v>66</v>
      </c>
      <c r="F22" s="97" t="str">
        <f t="shared" si="0"/>
        <v>volljährig</v>
      </c>
      <c r="G22" s="98">
        <v>66</v>
      </c>
      <c r="H22" s="98">
        <v>1.92</v>
      </c>
      <c r="I22" s="277">
        <f t="shared" si="1"/>
        <v>17.903645833333332</v>
      </c>
      <c r="J22" s="103" t="str">
        <f t="shared" si="2"/>
        <v>Untergewicht</v>
      </c>
      <c r="K22" s="100">
        <v>24.382372978593711</v>
      </c>
      <c r="L22" s="101"/>
      <c r="M22" s="101"/>
      <c r="N22" s="101"/>
      <c r="O22" s="101"/>
    </row>
    <row r="23" spans="1:15" ht="18.75" x14ac:dyDescent="0.25">
      <c r="A23" s="95"/>
      <c r="B23" s="95"/>
      <c r="C23" s="102" t="s">
        <v>62</v>
      </c>
      <c r="D23" s="102" t="s">
        <v>63</v>
      </c>
      <c r="E23" s="275">
        <v>71</v>
      </c>
      <c r="F23" s="97" t="str">
        <f t="shared" si="0"/>
        <v>volljährig</v>
      </c>
      <c r="G23" s="98">
        <v>71</v>
      </c>
      <c r="H23" s="98">
        <v>1.77</v>
      </c>
      <c r="I23" s="277">
        <f t="shared" si="1"/>
        <v>22.662708672475979</v>
      </c>
      <c r="J23" s="103" t="str">
        <f t="shared" si="2"/>
        <v>Normalgewicht</v>
      </c>
      <c r="K23" s="100">
        <v>31.596260387811633</v>
      </c>
      <c r="L23" s="101"/>
      <c r="M23" s="101"/>
      <c r="N23" s="101"/>
      <c r="O23" s="101"/>
    </row>
    <row r="24" spans="1:15" ht="18.75" x14ac:dyDescent="0.25">
      <c r="A24" s="95"/>
      <c r="B24" s="95"/>
      <c r="C24" s="102" t="s">
        <v>64</v>
      </c>
      <c r="D24" s="102" t="s">
        <v>65</v>
      </c>
      <c r="E24" s="275">
        <v>58</v>
      </c>
      <c r="F24" s="97" t="str">
        <f t="shared" si="0"/>
        <v>volljährig</v>
      </c>
      <c r="G24" s="98">
        <v>78</v>
      </c>
      <c r="H24" s="98">
        <v>1.45</v>
      </c>
      <c r="I24" s="277">
        <f t="shared" si="1"/>
        <v>37.098692033293695</v>
      </c>
      <c r="J24" s="103" t="str">
        <f t="shared" si="2"/>
        <v>Uebergewicht</v>
      </c>
      <c r="K24" s="100">
        <v>55.555555555555557</v>
      </c>
      <c r="L24" s="101"/>
      <c r="M24" s="101"/>
      <c r="N24" s="101"/>
      <c r="O24" s="101"/>
    </row>
    <row r="25" spans="1:15" ht="18.75" x14ac:dyDescent="0.25">
      <c r="A25" s="95"/>
      <c r="B25" s="95"/>
      <c r="C25" s="102" t="s">
        <v>66</v>
      </c>
      <c r="D25" s="102" t="s">
        <v>67</v>
      </c>
      <c r="E25" s="275">
        <v>69</v>
      </c>
      <c r="F25" s="97" t="str">
        <f t="shared" si="0"/>
        <v>volljährig</v>
      </c>
      <c r="G25" s="98">
        <v>69</v>
      </c>
      <c r="H25" s="98">
        <v>2.02</v>
      </c>
      <c r="I25" s="277">
        <f t="shared" si="1"/>
        <v>16.910106852269386</v>
      </c>
      <c r="J25" s="103" t="str">
        <f t="shared" si="2"/>
        <v>Untergewicht</v>
      </c>
      <c r="K25" s="100">
        <v>22.662708672475979</v>
      </c>
      <c r="L25" s="101"/>
      <c r="M25" s="101"/>
      <c r="N25" s="101"/>
      <c r="O25" s="101"/>
    </row>
    <row r="26" spans="1:15" ht="18.75" x14ac:dyDescent="0.25">
      <c r="A26" s="95"/>
      <c r="B26" s="95"/>
      <c r="C26" s="102" t="s">
        <v>68</v>
      </c>
      <c r="D26" s="102" t="s">
        <v>69</v>
      </c>
      <c r="E26" s="275">
        <v>52</v>
      </c>
      <c r="F26" s="97" t="str">
        <f t="shared" si="0"/>
        <v>volljährig</v>
      </c>
      <c r="G26" s="98">
        <v>52</v>
      </c>
      <c r="H26" s="98">
        <v>1.51</v>
      </c>
      <c r="I26" s="277">
        <f t="shared" si="1"/>
        <v>22.806017279943863</v>
      </c>
      <c r="J26" s="103" t="str">
        <f t="shared" si="2"/>
        <v>Normalgewicht</v>
      </c>
      <c r="K26" s="100">
        <v>34.013605442176868</v>
      </c>
      <c r="L26" s="101"/>
      <c r="M26" s="101"/>
      <c r="N26" s="101"/>
      <c r="O26" s="101"/>
    </row>
    <row r="27" spans="1:15" ht="18.75" x14ac:dyDescent="0.25">
      <c r="A27" s="95"/>
      <c r="B27" s="95"/>
      <c r="C27" s="104" t="s">
        <v>70</v>
      </c>
      <c r="D27" s="104" t="s">
        <v>71</v>
      </c>
      <c r="E27" s="275">
        <v>50</v>
      </c>
      <c r="F27" s="97" t="str">
        <f t="shared" si="0"/>
        <v>volljährig</v>
      </c>
      <c r="G27" s="98">
        <v>50</v>
      </c>
      <c r="H27" s="98">
        <v>1.56</v>
      </c>
      <c r="I27" s="277">
        <f t="shared" si="1"/>
        <v>20.5456936226167</v>
      </c>
      <c r="J27" s="103" t="str">
        <f t="shared" si="2"/>
        <v>Normalgewicht</v>
      </c>
      <c r="K27" s="100">
        <v>30.30126449507604</v>
      </c>
      <c r="L27" s="101"/>
      <c r="M27" s="101"/>
      <c r="N27" s="101"/>
      <c r="O27" s="101"/>
    </row>
    <row r="28" spans="1:15" ht="18.75" x14ac:dyDescent="0.25">
      <c r="A28" s="95"/>
      <c r="B28" s="95"/>
      <c r="C28" s="102" t="s">
        <v>72</v>
      </c>
      <c r="D28" s="102" t="s">
        <v>73</v>
      </c>
      <c r="E28" s="275">
        <v>66</v>
      </c>
      <c r="F28" s="97" t="str">
        <f t="shared" si="0"/>
        <v>volljährig</v>
      </c>
      <c r="G28" s="98">
        <v>66</v>
      </c>
      <c r="H28" s="98">
        <v>1.49</v>
      </c>
      <c r="I28" s="277">
        <f t="shared" si="1"/>
        <v>29.728390613035451</v>
      </c>
      <c r="J28" s="103" t="str">
        <f t="shared" si="2"/>
        <v>Uebergewicht</v>
      </c>
      <c r="K28" s="100">
        <v>44.224765868886571</v>
      </c>
      <c r="L28" s="101"/>
      <c r="M28" s="101"/>
      <c r="N28" s="101"/>
      <c r="O28" s="101"/>
    </row>
    <row r="29" spans="1:15" ht="18.75" x14ac:dyDescent="0.25">
      <c r="A29" s="95"/>
      <c r="B29" s="95"/>
      <c r="C29" s="104" t="s">
        <v>74</v>
      </c>
      <c r="D29" s="104" t="s">
        <v>75</v>
      </c>
      <c r="E29" s="275">
        <v>37</v>
      </c>
      <c r="F29" s="97" t="str">
        <f t="shared" si="0"/>
        <v>volljährig</v>
      </c>
      <c r="G29" s="98">
        <v>95</v>
      </c>
      <c r="H29" s="98">
        <v>1.48</v>
      </c>
      <c r="I29" s="277">
        <f t="shared" si="1"/>
        <v>43.371073776479186</v>
      </c>
      <c r="J29" s="103" t="str">
        <f t="shared" si="2"/>
        <v>Uebergewicht</v>
      </c>
      <c r="K29" s="100">
        <v>64.115275299094463</v>
      </c>
      <c r="L29" s="101"/>
      <c r="M29" s="101"/>
      <c r="N29" s="101"/>
      <c r="O29" s="101"/>
    </row>
    <row r="30" spans="1:15" ht="18.75" x14ac:dyDescent="0.25">
      <c r="A30" s="95"/>
      <c r="B30" s="95"/>
      <c r="C30" s="102" t="s">
        <v>76</v>
      </c>
      <c r="D30" s="102" t="s">
        <v>77</v>
      </c>
      <c r="E30" s="275">
        <v>55</v>
      </c>
      <c r="F30" s="97" t="str">
        <f t="shared" si="0"/>
        <v>volljährig</v>
      </c>
      <c r="G30" s="98">
        <v>101</v>
      </c>
      <c r="H30" s="98">
        <v>1.79</v>
      </c>
      <c r="I30" s="277">
        <f t="shared" si="1"/>
        <v>31.522112293623795</v>
      </c>
      <c r="J30" s="103" t="str">
        <f t="shared" si="2"/>
        <v>Uebergewicht</v>
      </c>
      <c r="K30" s="100">
        <v>43.430595378647325</v>
      </c>
      <c r="L30" s="101"/>
      <c r="M30" s="101"/>
      <c r="N30" s="101"/>
      <c r="O30" s="101"/>
    </row>
    <row r="31" spans="1:15" ht="18.75" x14ac:dyDescent="0.25">
      <c r="A31" s="95"/>
      <c r="B31" s="95"/>
      <c r="C31" s="104" t="s">
        <v>60</v>
      </c>
      <c r="D31" s="104" t="s">
        <v>78</v>
      </c>
      <c r="E31" s="275">
        <v>69</v>
      </c>
      <c r="F31" s="97" t="str">
        <f t="shared" si="0"/>
        <v>volljährig</v>
      </c>
      <c r="G31" s="98">
        <v>69</v>
      </c>
      <c r="H31" s="98">
        <v>1.93</v>
      </c>
      <c r="I31" s="277">
        <f t="shared" si="1"/>
        <v>18.523987221133453</v>
      </c>
      <c r="J31" s="103" t="str">
        <f t="shared" si="2"/>
        <v>Normalgewicht</v>
      </c>
      <c r="K31" s="100">
        <v>25.155895691609981</v>
      </c>
      <c r="L31" s="101"/>
      <c r="M31" s="101"/>
      <c r="N31" s="101"/>
      <c r="O31" s="101"/>
    </row>
    <row r="32" spans="1:15" ht="18.75" x14ac:dyDescent="0.25">
      <c r="A32" s="95"/>
      <c r="B32" s="95"/>
      <c r="C32" s="102" t="s">
        <v>79</v>
      </c>
      <c r="D32" s="102" t="s">
        <v>80</v>
      </c>
      <c r="E32" s="275">
        <v>30</v>
      </c>
      <c r="F32" s="97" t="str">
        <f t="shared" si="0"/>
        <v>volljährig</v>
      </c>
      <c r="G32" s="98">
        <v>80</v>
      </c>
      <c r="H32" s="98">
        <v>1.68</v>
      </c>
      <c r="I32" s="277">
        <f t="shared" si="1"/>
        <v>28.344671201814062</v>
      </c>
      <c r="J32" s="103" t="str">
        <f t="shared" si="2"/>
        <v>Uebergewicht</v>
      </c>
      <c r="K32" s="100">
        <v>40.099760379480664</v>
      </c>
      <c r="L32" s="101"/>
      <c r="M32" s="101"/>
      <c r="N32" s="101"/>
      <c r="O32" s="101"/>
    </row>
    <row r="33" spans="1:15" ht="18.75" x14ac:dyDescent="0.25">
      <c r="A33" s="95"/>
      <c r="B33" s="95"/>
      <c r="C33" s="104" t="s">
        <v>81</v>
      </c>
      <c r="D33" s="104" t="s">
        <v>73</v>
      </c>
      <c r="E33" s="275">
        <v>20</v>
      </c>
      <c r="F33" s="97" t="str">
        <f t="shared" si="0"/>
        <v>volljährig</v>
      </c>
      <c r="G33" s="98">
        <v>48</v>
      </c>
      <c r="H33" s="98">
        <v>1.57</v>
      </c>
      <c r="I33" s="277">
        <f t="shared" si="1"/>
        <v>19.473406629072173</v>
      </c>
      <c r="J33" s="103" t="str">
        <f t="shared" si="2"/>
        <v>Normalgewicht</v>
      </c>
      <c r="K33" s="100">
        <v>28.696051423324146</v>
      </c>
      <c r="L33" s="101"/>
      <c r="M33" s="101"/>
      <c r="N33" s="101"/>
      <c r="O33" s="101"/>
    </row>
    <row r="34" spans="1:15" ht="18.75" x14ac:dyDescent="0.25">
      <c r="A34" s="95"/>
      <c r="B34" s="95"/>
      <c r="C34" s="102" t="s">
        <v>70</v>
      </c>
      <c r="D34" s="102" t="s">
        <v>82</v>
      </c>
      <c r="E34" s="275">
        <v>19</v>
      </c>
      <c r="F34" s="97" t="str">
        <f t="shared" si="0"/>
        <v>volljährig</v>
      </c>
      <c r="G34" s="98">
        <v>62</v>
      </c>
      <c r="H34" s="98">
        <v>1.72</v>
      </c>
      <c r="I34" s="277">
        <f t="shared" si="1"/>
        <v>20.957274202271499</v>
      </c>
      <c r="J34" s="103" t="str">
        <f t="shared" si="2"/>
        <v>Normalgewicht</v>
      </c>
      <c r="K34" s="100">
        <v>29.617289092507754</v>
      </c>
      <c r="L34" s="101"/>
      <c r="M34" s="101"/>
      <c r="N34" s="101"/>
      <c r="O34" s="101"/>
    </row>
  </sheetData>
  <mergeCells count="1">
    <mergeCell ref="M9:O9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8D54F-FA14-4B6C-8F0E-5346B3C4A6E2}">
  <dimension ref="A1:N34"/>
  <sheetViews>
    <sheetView workbookViewId="0"/>
  </sheetViews>
  <sheetFormatPr baseColWidth="10" defaultColWidth="11.42578125" defaultRowHeight="15" x14ac:dyDescent="0.25"/>
  <cols>
    <col min="1" max="2" width="11.5703125" style="25" bestFit="1" customWidth="1"/>
    <col min="3" max="3" width="22.140625" style="25" customWidth="1"/>
    <col min="4" max="12" width="20.7109375" style="25" customWidth="1"/>
    <col min="13" max="13" width="12" style="25" bestFit="1" customWidth="1"/>
    <col min="14" max="16384" width="11.42578125" style="25"/>
  </cols>
  <sheetData>
    <row r="1" spans="1:14" ht="30" customHeight="1" x14ac:dyDescent="0.25">
      <c r="A1" s="8">
        <v>2</v>
      </c>
      <c r="B1" s="8"/>
      <c r="C1" s="9" t="s">
        <v>83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30" customHeight="1" x14ac:dyDescent="0.25">
      <c r="A2" s="11">
        <v>1</v>
      </c>
      <c r="B2" s="11"/>
      <c r="C2" s="12" t="s">
        <v>84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ht="30" customHeight="1" x14ac:dyDescent="0.25">
      <c r="A3" s="14">
        <v>2</v>
      </c>
      <c r="B3" s="14"/>
      <c r="C3" s="15" t="s">
        <v>85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4" ht="15.75" x14ac:dyDescent="0.25">
      <c r="A4" s="8"/>
      <c r="B4" s="8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14" ht="15.75" x14ac:dyDescent="0.25">
      <c r="A5" s="11"/>
      <c r="B5" s="11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4" ht="15.75" x14ac:dyDescent="0.25">
      <c r="A6" s="14"/>
      <c r="B6" s="14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</row>
    <row r="7" spans="1:14" ht="15.75" x14ac:dyDescent="0.25">
      <c r="A7" s="8"/>
      <c r="B7" s="8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</row>
    <row r="8" spans="1:14" ht="15.75" x14ac:dyDescent="0.25">
      <c r="A8" s="11"/>
      <c r="B8" s="11"/>
      <c r="D8" s="18"/>
      <c r="E8" s="18"/>
      <c r="F8" s="18"/>
      <c r="G8" s="18"/>
      <c r="H8" s="18"/>
      <c r="I8" s="18"/>
      <c r="J8" s="18"/>
      <c r="K8" s="18"/>
      <c r="L8" s="18"/>
      <c r="M8" s="18"/>
      <c r="N8" s="105" t="s">
        <v>86</v>
      </c>
    </row>
    <row r="9" spans="1:14" ht="30" customHeight="1" x14ac:dyDescent="0.25">
      <c r="A9" s="20">
        <f>SUM(A1:A8)</f>
        <v>5</v>
      </c>
      <c r="B9" s="20">
        <f>SUM(B1:B8)</f>
        <v>0</v>
      </c>
      <c r="C9" s="84"/>
      <c r="D9" s="84"/>
      <c r="E9" s="84"/>
      <c r="F9" s="84"/>
      <c r="G9" s="84"/>
      <c r="H9" s="21"/>
      <c r="I9" s="21"/>
      <c r="J9" s="21"/>
      <c r="K9" s="21"/>
      <c r="L9" s="106"/>
      <c r="M9" s="106"/>
      <c r="N9" s="106"/>
    </row>
    <row r="10" spans="1:14" x14ac:dyDescent="0.25">
      <c r="I10" s="21"/>
      <c r="J10" s="21"/>
    </row>
    <row r="11" spans="1:14" ht="28.5" x14ac:dyDescent="0.45">
      <c r="C11" s="107" t="s">
        <v>87</v>
      </c>
      <c r="I11" s="107" t="s">
        <v>88</v>
      </c>
    </row>
    <row r="12" spans="1:14" ht="15.75" thickBot="1" x14ac:dyDescent="0.3"/>
    <row r="13" spans="1:14" x14ac:dyDescent="0.25">
      <c r="C13" s="108" t="s">
        <v>89</v>
      </c>
      <c r="D13" s="109" t="s">
        <v>90</v>
      </c>
      <c r="E13" s="109" t="s">
        <v>91</v>
      </c>
      <c r="F13" s="109" t="s">
        <v>92</v>
      </c>
      <c r="G13" s="110" t="s">
        <v>93</v>
      </c>
      <c r="I13" s="111" t="s">
        <v>94</v>
      </c>
      <c r="J13" s="112" t="s">
        <v>95</v>
      </c>
      <c r="K13" s="112" t="s">
        <v>96</v>
      </c>
      <c r="L13" s="113" t="s">
        <v>97</v>
      </c>
    </row>
    <row r="14" spans="1:14" ht="18.75" customHeight="1" x14ac:dyDescent="0.25">
      <c r="C14" s="114" t="s">
        <v>98</v>
      </c>
      <c r="D14" s="115">
        <v>2658</v>
      </c>
      <c r="E14" s="116">
        <v>0.1</v>
      </c>
      <c r="F14" s="116">
        <v>0.02</v>
      </c>
      <c r="G14" s="117">
        <f>(100%-E14-F14)*D14</f>
        <v>2339.04</v>
      </c>
      <c r="H14" s="280" t="str">
        <f ca="1">_xlfn.FORMULATEXT(G14)</f>
        <v>=(100%-E14-F14)*D14</v>
      </c>
      <c r="I14" s="118">
        <v>43525</v>
      </c>
      <c r="J14" s="119"/>
      <c r="K14" s="119"/>
      <c r="L14" s="120">
        <v>1250.3</v>
      </c>
    </row>
    <row r="15" spans="1:14" ht="18.75" customHeight="1" x14ac:dyDescent="0.25">
      <c r="C15" s="114" t="s">
        <v>99</v>
      </c>
      <c r="D15" s="115">
        <v>1326</v>
      </c>
      <c r="E15" s="116">
        <v>0.12</v>
      </c>
      <c r="F15" s="116">
        <v>0</v>
      </c>
      <c r="G15" s="117">
        <f t="shared" ref="G15:G22" si="0">(100%-E15-F15)*D15</f>
        <v>1166.8800000000001</v>
      </c>
      <c r="I15" s="118">
        <v>43529</v>
      </c>
      <c r="J15" s="119">
        <v>214</v>
      </c>
      <c r="K15" s="119"/>
      <c r="L15" s="121">
        <f>L14+J15-K15</f>
        <v>1464.3</v>
      </c>
      <c r="M15" s="281" t="str">
        <f ca="1">_xlfn.FORMULATEXT(L15)</f>
        <v>=L14+J15-K15</v>
      </c>
    </row>
    <row r="16" spans="1:14" ht="18.75" customHeight="1" x14ac:dyDescent="0.25">
      <c r="C16" s="114" t="s">
        <v>100</v>
      </c>
      <c r="D16" s="115">
        <v>3331</v>
      </c>
      <c r="E16" s="116">
        <v>0.08</v>
      </c>
      <c r="F16" s="116">
        <v>0</v>
      </c>
      <c r="G16" s="117">
        <f t="shared" si="0"/>
        <v>3064.52</v>
      </c>
      <c r="I16" s="118">
        <v>43536</v>
      </c>
      <c r="J16" s="119"/>
      <c r="K16" s="119">
        <v>15.85</v>
      </c>
      <c r="L16" s="121">
        <f t="shared" ref="L16:L21" si="1">L15+J16-K16</f>
        <v>1448.45</v>
      </c>
    </row>
    <row r="17" spans="3:12" ht="18.75" customHeight="1" x14ac:dyDescent="0.25">
      <c r="C17" s="114" t="s">
        <v>101</v>
      </c>
      <c r="D17" s="115">
        <v>974</v>
      </c>
      <c r="E17" s="116">
        <v>0.05</v>
      </c>
      <c r="F17" s="116">
        <v>0</v>
      </c>
      <c r="G17" s="117">
        <f t="shared" si="0"/>
        <v>925.3</v>
      </c>
      <c r="H17" s="101"/>
      <c r="I17" s="118">
        <v>43543</v>
      </c>
      <c r="J17" s="119"/>
      <c r="K17" s="119">
        <v>129.6</v>
      </c>
      <c r="L17" s="121">
        <f t="shared" si="1"/>
        <v>1318.8500000000001</v>
      </c>
    </row>
    <row r="18" spans="3:12" ht="18.75" customHeight="1" x14ac:dyDescent="0.25">
      <c r="C18" s="114" t="s">
        <v>102</v>
      </c>
      <c r="D18" s="115">
        <v>5512</v>
      </c>
      <c r="E18" s="116">
        <v>0</v>
      </c>
      <c r="F18" s="116">
        <v>0.02</v>
      </c>
      <c r="G18" s="117">
        <f t="shared" si="0"/>
        <v>5401.76</v>
      </c>
      <c r="H18" s="101"/>
      <c r="I18" s="118">
        <v>43548</v>
      </c>
      <c r="J18" s="119">
        <v>843.35</v>
      </c>
      <c r="K18" s="119"/>
      <c r="L18" s="121">
        <f t="shared" si="1"/>
        <v>2162.2000000000003</v>
      </c>
    </row>
    <row r="19" spans="3:12" ht="18.75" customHeight="1" x14ac:dyDescent="0.25">
      <c r="C19" s="114" t="s">
        <v>103</v>
      </c>
      <c r="D19" s="115">
        <v>10963</v>
      </c>
      <c r="E19" s="116">
        <v>0.13</v>
      </c>
      <c r="F19" s="116">
        <v>0.03</v>
      </c>
      <c r="G19" s="117">
        <f t="shared" si="0"/>
        <v>9208.92</v>
      </c>
      <c r="H19" s="21"/>
      <c r="I19" s="118">
        <v>43549</v>
      </c>
      <c r="J19" s="119"/>
      <c r="K19" s="119">
        <v>1.8</v>
      </c>
      <c r="L19" s="121">
        <f t="shared" si="1"/>
        <v>2160.4</v>
      </c>
    </row>
    <row r="20" spans="3:12" ht="18.75" customHeight="1" x14ac:dyDescent="0.25">
      <c r="C20" s="114" t="s">
        <v>104</v>
      </c>
      <c r="D20" s="115">
        <v>7814</v>
      </c>
      <c r="E20" s="116">
        <v>0.19</v>
      </c>
      <c r="F20" s="116">
        <v>0.02</v>
      </c>
      <c r="G20" s="117">
        <f t="shared" si="0"/>
        <v>6173.06</v>
      </c>
      <c r="H20" s="21"/>
      <c r="I20" s="118">
        <v>43553</v>
      </c>
      <c r="J20" s="119">
        <v>54.7</v>
      </c>
      <c r="K20" s="119"/>
      <c r="L20" s="121">
        <f t="shared" si="1"/>
        <v>2215.1</v>
      </c>
    </row>
    <row r="21" spans="3:12" ht="18.75" customHeight="1" thickBot="1" x14ac:dyDescent="0.3">
      <c r="C21" s="114" t="s">
        <v>105</v>
      </c>
      <c r="D21" s="115">
        <v>1362</v>
      </c>
      <c r="E21" s="116">
        <v>0.15</v>
      </c>
      <c r="F21" s="116">
        <v>0</v>
      </c>
      <c r="G21" s="117">
        <f t="shared" si="0"/>
        <v>1157.7</v>
      </c>
      <c r="H21" s="21"/>
      <c r="I21" s="122">
        <v>43555</v>
      </c>
      <c r="J21" s="123"/>
      <c r="K21" s="123">
        <v>68.75</v>
      </c>
      <c r="L21" s="124">
        <f t="shared" si="1"/>
        <v>2146.35</v>
      </c>
    </row>
    <row r="22" spans="3:12" ht="18.75" customHeight="1" thickBot="1" x14ac:dyDescent="0.3">
      <c r="C22" s="125" t="s">
        <v>106</v>
      </c>
      <c r="D22" s="126">
        <v>485</v>
      </c>
      <c r="E22" s="127">
        <v>0.03</v>
      </c>
      <c r="F22" s="127">
        <v>0.02</v>
      </c>
      <c r="G22" s="128">
        <f t="shared" si="0"/>
        <v>460.75</v>
      </c>
      <c r="H22" s="21"/>
      <c r="I22" s="129"/>
    </row>
    <row r="23" spans="3:12" ht="18.75" x14ac:dyDescent="0.3">
      <c r="C23" s="85"/>
      <c r="D23" s="85"/>
      <c r="E23" s="85"/>
      <c r="F23" s="85"/>
      <c r="G23" s="84"/>
      <c r="H23" s="21"/>
      <c r="I23" s="21"/>
      <c r="J23" s="21"/>
    </row>
    <row r="24" spans="3:12" ht="18.75" x14ac:dyDescent="0.3">
      <c r="C24" s="85"/>
      <c r="D24" s="282" t="str">
        <f ca="1">_xlfn.FORMULATEXT(D27)</f>
        <v>=$C27*D$26</v>
      </c>
      <c r="E24" s="85"/>
      <c r="F24" s="85"/>
      <c r="G24" s="84"/>
      <c r="H24" s="21"/>
      <c r="I24" s="21"/>
      <c r="J24" s="21"/>
    </row>
    <row r="25" spans="3:12" ht="27.75" customHeight="1" x14ac:dyDescent="0.25">
      <c r="D25" s="310" t="s">
        <v>107</v>
      </c>
      <c r="E25" s="310"/>
      <c r="F25" s="310"/>
      <c r="G25" s="310"/>
      <c r="H25" s="310"/>
      <c r="I25" s="310"/>
      <c r="J25" s="310"/>
      <c r="K25" s="310"/>
      <c r="L25" s="310"/>
    </row>
    <row r="26" spans="3:12" ht="27.75" customHeight="1" x14ac:dyDescent="0.25">
      <c r="C26" s="130" t="s">
        <v>27</v>
      </c>
      <c r="D26" s="131">
        <v>4.5</v>
      </c>
      <c r="E26" s="131">
        <v>5.5</v>
      </c>
      <c r="F26" s="131">
        <v>6.5</v>
      </c>
      <c r="G26" s="131">
        <v>7.5</v>
      </c>
      <c r="H26" s="131">
        <v>8.5</v>
      </c>
      <c r="I26" s="131">
        <v>9.5</v>
      </c>
      <c r="J26" s="131">
        <v>10.5</v>
      </c>
      <c r="K26" s="131">
        <v>11.5</v>
      </c>
      <c r="L26" s="131">
        <v>12.5</v>
      </c>
    </row>
    <row r="27" spans="3:12" ht="27.75" customHeight="1" x14ac:dyDescent="0.25">
      <c r="C27" s="130">
        <v>350</v>
      </c>
      <c r="D27" s="132">
        <f>$C27*D$26</f>
        <v>1575</v>
      </c>
      <c r="E27" s="132">
        <f t="shared" ref="E27:L34" si="2">$C27*E$26</f>
        <v>1925</v>
      </c>
      <c r="F27" s="132">
        <f t="shared" si="2"/>
        <v>2275</v>
      </c>
      <c r="G27" s="132">
        <f t="shared" si="2"/>
        <v>2625</v>
      </c>
      <c r="H27" s="132">
        <f t="shared" si="2"/>
        <v>2975</v>
      </c>
      <c r="I27" s="132">
        <f t="shared" si="2"/>
        <v>3325</v>
      </c>
      <c r="J27" s="132">
        <f t="shared" si="2"/>
        <v>3675</v>
      </c>
      <c r="K27" s="132">
        <f t="shared" si="2"/>
        <v>4025</v>
      </c>
      <c r="L27" s="132">
        <f t="shared" si="2"/>
        <v>4375</v>
      </c>
    </row>
    <row r="28" spans="3:12" ht="27.75" customHeight="1" x14ac:dyDescent="0.25">
      <c r="C28" s="130">
        <v>700</v>
      </c>
      <c r="D28" s="132">
        <f t="shared" ref="D28:D34" si="3">$C28*D$26</f>
        <v>3150</v>
      </c>
      <c r="E28" s="132">
        <f t="shared" si="2"/>
        <v>3850</v>
      </c>
      <c r="F28" s="132">
        <f t="shared" si="2"/>
        <v>4550</v>
      </c>
      <c r="G28" s="132">
        <f t="shared" si="2"/>
        <v>5250</v>
      </c>
      <c r="H28" s="132">
        <f t="shared" si="2"/>
        <v>5950</v>
      </c>
      <c r="I28" s="132">
        <f t="shared" si="2"/>
        <v>6650</v>
      </c>
      <c r="J28" s="132">
        <f t="shared" si="2"/>
        <v>7350</v>
      </c>
      <c r="K28" s="132">
        <f t="shared" si="2"/>
        <v>8050</v>
      </c>
      <c r="L28" s="132">
        <f t="shared" si="2"/>
        <v>8750</v>
      </c>
    </row>
    <row r="29" spans="3:12" ht="27.75" customHeight="1" x14ac:dyDescent="0.25">
      <c r="C29" s="130">
        <v>123</v>
      </c>
      <c r="D29" s="132">
        <f t="shared" si="3"/>
        <v>553.5</v>
      </c>
      <c r="E29" s="132">
        <f t="shared" si="2"/>
        <v>676.5</v>
      </c>
      <c r="F29" s="132">
        <f t="shared" si="2"/>
        <v>799.5</v>
      </c>
      <c r="G29" s="132">
        <f t="shared" si="2"/>
        <v>922.5</v>
      </c>
      <c r="H29" s="132">
        <f t="shared" si="2"/>
        <v>1045.5</v>
      </c>
      <c r="I29" s="132">
        <f t="shared" si="2"/>
        <v>1168.5</v>
      </c>
      <c r="J29" s="132">
        <f t="shared" si="2"/>
        <v>1291.5</v>
      </c>
      <c r="K29" s="132">
        <f t="shared" si="2"/>
        <v>1414.5</v>
      </c>
      <c r="L29" s="132">
        <f t="shared" si="2"/>
        <v>1537.5</v>
      </c>
    </row>
    <row r="30" spans="3:12" ht="27.75" customHeight="1" x14ac:dyDescent="0.25">
      <c r="C30" s="130">
        <v>365</v>
      </c>
      <c r="D30" s="132">
        <f t="shared" si="3"/>
        <v>1642.5</v>
      </c>
      <c r="E30" s="132">
        <f t="shared" si="2"/>
        <v>2007.5</v>
      </c>
      <c r="F30" s="132">
        <f t="shared" si="2"/>
        <v>2372.5</v>
      </c>
      <c r="G30" s="132">
        <f t="shared" si="2"/>
        <v>2737.5</v>
      </c>
      <c r="H30" s="132">
        <f t="shared" si="2"/>
        <v>3102.5</v>
      </c>
      <c r="I30" s="132">
        <f t="shared" si="2"/>
        <v>3467.5</v>
      </c>
      <c r="J30" s="132">
        <f t="shared" si="2"/>
        <v>3832.5</v>
      </c>
      <c r="K30" s="132">
        <f t="shared" si="2"/>
        <v>4197.5</v>
      </c>
      <c r="L30" s="132">
        <f t="shared" si="2"/>
        <v>4562.5</v>
      </c>
    </row>
    <row r="31" spans="3:12" ht="27.75" customHeight="1" x14ac:dyDescent="0.25">
      <c r="C31" s="130">
        <v>968</v>
      </c>
      <c r="D31" s="132">
        <f t="shared" si="3"/>
        <v>4356</v>
      </c>
      <c r="E31" s="132">
        <f t="shared" si="2"/>
        <v>5324</v>
      </c>
      <c r="F31" s="132">
        <f t="shared" si="2"/>
        <v>6292</v>
      </c>
      <c r="G31" s="132">
        <f t="shared" si="2"/>
        <v>7260</v>
      </c>
      <c r="H31" s="132">
        <f t="shared" si="2"/>
        <v>8228</v>
      </c>
      <c r="I31" s="132">
        <f t="shared" si="2"/>
        <v>9196</v>
      </c>
      <c r="J31" s="132">
        <f t="shared" si="2"/>
        <v>10164</v>
      </c>
      <c r="K31" s="132">
        <f t="shared" si="2"/>
        <v>11132</v>
      </c>
      <c r="L31" s="132">
        <f t="shared" si="2"/>
        <v>12100</v>
      </c>
    </row>
    <row r="32" spans="3:12" ht="27.75" customHeight="1" x14ac:dyDescent="0.25">
      <c r="C32" s="130">
        <v>223</v>
      </c>
      <c r="D32" s="132">
        <f t="shared" si="3"/>
        <v>1003.5</v>
      </c>
      <c r="E32" s="132">
        <f t="shared" si="2"/>
        <v>1226.5</v>
      </c>
      <c r="F32" s="132">
        <f t="shared" si="2"/>
        <v>1449.5</v>
      </c>
      <c r="G32" s="132">
        <f t="shared" si="2"/>
        <v>1672.5</v>
      </c>
      <c r="H32" s="132">
        <f t="shared" si="2"/>
        <v>1895.5</v>
      </c>
      <c r="I32" s="132">
        <f t="shared" si="2"/>
        <v>2118.5</v>
      </c>
      <c r="J32" s="132">
        <f t="shared" si="2"/>
        <v>2341.5</v>
      </c>
      <c r="K32" s="132">
        <f t="shared" si="2"/>
        <v>2564.5</v>
      </c>
      <c r="L32" s="132">
        <f t="shared" si="2"/>
        <v>2787.5</v>
      </c>
    </row>
    <row r="33" spans="3:12" ht="27.75" customHeight="1" x14ac:dyDescent="0.25">
      <c r="C33" s="130">
        <v>891</v>
      </c>
      <c r="D33" s="132">
        <f t="shared" si="3"/>
        <v>4009.5</v>
      </c>
      <c r="E33" s="132">
        <f t="shared" si="2"/>
        <v>4900.5</v>
      </c>
      <c r="F33" s="132">
        <f t="shared" si="2"/>
        <v>5791.5</v>
      </c>
      <c r="G33" s="132">
        <f t="shared" si="2"/>
        <v>6682.5</v>
      </c>
      <c r="H33" s="132">
        <f t="shared" si="2"/>
        <v>7573.5</v>
      </c>
      <c r="I33" s="132">
        <f t="shared" si="2"/>
        <v>8464.5</v>
      </c>
      <c r="J33" s="132">
        <f t="shared" si="2"/>
        <v>9355.5</v>
      </c>
      <c r="K33" s="132">
        <f t="shared" si="2"/>
        <v>10246.5</v>
      </c>
      <c r="L33" s="132">
        <f t="shared" si="2"/>
        <v>11137.5</v>
      </c>
    </row>
    <row r="34" spans="3:12" ht="27.75" customHeight="1" x14ac:dyDescent="0.25">
      <c r="C34" s="130">
        <v>465</v>
      </c>
      <c r="D34" s="132">
        <f t="shared" si="3"/>
        <v>2092.5</v>
      </c>
      <c r="E34" s="132">
        <f t="shared" si="2"/>
        <v>2557.5</v>
      </c>
      <c r="F34" s="132">
        <f t="shared" si="2"/>
        <v>3022.5</v>
      </c>
      <c r="G34" s="132">
        <f t="shared" si="2"/>
        <v>3487.5</v>
      </c>
      <c r="H34" s="132">
        <f t="shared" si="2"/>
        <v>3952.5</v>
      </c>
      <c r="I34" s="132">
        <f t="shared" si="2"/>
        <v>4417.5</v>
      </c>
      <c r="J34" s="132">
        <f t="shared" si="2"/>
        <v>4882.5</v>
      </c>
      <c r="K34" s="132">
        <f t="shared" si="2"/>
        <v>5347.5</v>
      </c>
      <c r="L34" s="132">
        <f t="shared" si="2"/>
        <v>5812.5</v>
      </c>
    </row>
  </sheetData>
  <mergeCells count="1">
    <mergeCell ref="D25:L2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5576-C08E-4C7A-9BA2-7EF74647FE61}">
  <dimension ref="A1:Q24"/>
  <sheetViews>
    <sheetView workbookViewId="0"/>
  </sheetViews>
  <sheetFormatPr baseColWidth="10" defaultColWidth="11.42578125" defaultRowHeight="15" x14ac:dyDescent="0.25"/>
  <cols>
    <col min="1" max="2" width="11.5703125" style="25" bestFit="1" customWidth="1"/>
    <col min="3" max="3" width="17" style="25" customWidth="1"/>
    <col min="4" max="4" width="16.42578125" style="25" customWidth="1"/>
    <col min="5" max="5" width="15.140625" style="25" customWidth="1"/>
    <col min="6" max="6" width="11.42578125" style="25"/>
    <col min="7" max="7" width="16.28515625" style="25" customWidth="1"/>
    <col min="8" max="8" width="16.5703125" style="25" customWidth="1"/>
    <col min="9" max="9" width="17.140625" style="25" customWidth="1"/>
    <col min="10" max="10" width="15" style="25" customWidth="1"/>
    <col min="11" max="16384" width="11.42578125" style="25"/>
  </cols>
  <sheetData>
    <row r="1" spans="1:17" ht="30" customHeight="1" x14ac:dyDescent="0.25">
      <c r="A1" s="8">
        <v>1.5</v>
      </c>
      <c r="B1" s="8"/>
      <c r="C1" s="9" t="s">
        <v>877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ht="30" customHeight="1" x14ac:dyDescent="0.25">
      <c r="A2" s="11">
        <v>1.5</v>
      </c>
      <c r="B2" s="11"/>
      <c r="C2" s="12" t="s">
        <v>876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7" ht="30" customHeight="1" x14ac:dyDescent="0.25">
      <c r="A3" s="14">
        <v>1.5</v>
      </c>
      <c r="B3" s="14"/>
      <c r="C3" s="15" t="s">
        <v>108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</row>
    <row r="4" spans="1:17" ht="15.75" x14ac:dyDescent="0.25">
      <c r="A4" s="8"/>
      <c r="B4" s="8"/>
    </row>
    <row r="5" spans="1:17" ht="15.75" x14ac:dyDescent="0.25">
      <c r="A5" s="11"/>
      <c r="B5" s="11"/>
    </row>
    <row r="6" spans="1:17" ht="15.75" x14ac:dyDescent="0.25">
      <c r="A6" s="14"/>
      <c r="B6" s="14"/>
    </row>
    <row r="7" spans="1:17" ht="15.75" x14ac:dyDescent="0.25">
      <c r="A7" s="8"/>
      <c r="B7" s="8"/>
    </row>
    <row r="8" spans="1:17" ht="15.75" x14ac:dyDescent="0.25">
      <c r="A8" s="11"/>
      <c r="B8" s="11"/>
    </row>
    <row r="9" spans="1:17" ht="30" customHeight="1" x14ac:dyDescent="0.25">
      <c r="A9" s="20">
        <f>SUM(A1:A8)</f>
        <v>4.5</v>
      </c>
      <c r="B9" s="20">
        <f>SUM(B1:B8)</f>
        <v>0</v>
      </c>
    </row>
    <row r="10" spans="1:17" ht="15.75" thickBot="1" x14ac:dyDescent="0.3">
      <c r="C10" s="133" t="s">
        <v>109</v>
      </c>
    </row>
    <row r="11" spans="1:17" ht="20.25" customHeight="1" x14ac:dyDescent="0.25">
      <c r="C11" s="101"/>
      <c r="D11" s="101"/>
      <c r="E11" s="101"/>
      <c r="G11" s="134" t="s">
        <v>110</v>
      </c>
      <c r="H11" s="135">
        <v>25.3</v>
      </c>
      <c r="I11" s="136"/>
    </row>
    <row r="12" spans="1:17" x14ac:dyDescent="0.25">
      <c r="C12" s="101"/>
      <c r="D12" s="101"/>
      <c r="E12" s="101"/>
      <c r="F12" s="137"/>
      <c r="G12" s="138"/>
      <c r="H12" s="101"/>
      <c r="I12" s="139"/>
      <c r="J12" s="137"/>
    </row>
    <row r="13" spans="1:17" x14ac:dyDescent="0.25">
      <c r="C13" s="133" t="s">
        <v>94</v>
      </c>
      <c r="D13" s="140" t="s">
        <v>111</v>
      </c>
      <c r="E13" s="141" t="s">
        <v>112</v>
      </c>
      <c r="F13" s="142"/>
      <c r="G13" s="143" t="s">
        <v>113</v>
      </c>
      <c r="H13" s="144" t="s">
        <v>114</v>
      </c>
      <c r="I13" s="145" t="s">
        <v>115</v>
      </c>
      <c r="J13" s="146" t="s">
        <v>116</v>
      </c>
    </row>
    <row r="14" spans="1:17" ht="24" customHeight="1" x14ac:dyDescent="0.25">
      <c r="C14" s="147">
        <v>44754</v>
      </c>
      <c r="D14" s="148" t="s">
        <v>117</v>
      </c>
      <c r="E14" s="252">
        <v>0.27083333333333331</v>
      </c>
      <c r="F14" s="142"/>
      <c r="G14" s="138" t="s">
        <v>118</v>
      </c>
      <c r="H14" s="285">
        <f>SUMIF($D$14:$D$23,G14,$E$14:$E$23)</f>
        <v>0.65972222222222221</v>
      </c>
      <c r="I14" s="287">
        <f>H14*$H$11*24</f>
        <v>400.58333333333331</v>
      </c>
      <c r="J14" s="149">
        <v>0.97916666666666663</v>
      </c>
    </row>
    <row r="15" spans="1:17" ht="24" customHeight="1" x14ac:dyDescent="0.25">
      <c r="C15" s="147">
        <v>44755</v>
      </c>
      <c r="D15" s="148" t="s">
        <v>119</v>
      </c>
      <c r="E15" s="252">
        <v>0.29166666666666669</v>
      </c>
      <c r="F15" s="142"/>
      <c r="G15" s="138" t="s">
        <v>117</v>
      </c>
      <c r="H15" s="285">
        <f t="shared" ref="H15:H16" si="0">SUMIF($D$14:$D$23,G15,$E$14:$E$23)</f>
        <v>1.0138888888888888</v>
      </c>
      <c r="I15" s="287">
        <f t="shared" ref="I15:I16" si="1">H15*$H$11*24</f>
        <v>615.63333333333333</v>
      </c>
      <c r="J15" s="149">
        <v>0.47569444444444442</v>
      </c>
    </row>
    <row r="16" spans="1:17" ht="24" customHeight="1" thickBot="1" x14ac:dyDescent="0.3">
      <c r="C16" s="147">
        <v>44756</v>
      </c>
      <c r="D16" s="148" t="s">
        <v>119</v>
      </c>
      <c r="E16" s="252">
        <v>0.27083333333333331</v>
      </c>
      <c r="F16" s="142"/>
      <c r="G16" s="150" t="s">
        <v>119</v>
      </c>
      <c r="H16" s="286">
        <f t="shared" si="0"/>
        <v>0.8125</v>
      </c>
      <c r="I16" s="288">
        <f t="shared" si="1"/>
        <v>493.35</v>
      </c>
      <c r="J16" s="149">
        <v>0.68055555555555558</v>
      </c>
    </row>
    <row r="17" spans="3:10" ht="24" customHeight="1" x14ac:dyDescent="0.25">
      <c r="C17" s="147">
        <v>44761</v>
      </c>
      <c r="D17" s="148" t="s">
        <v>117</v>
      </c>
      <c r="E17" s="252">
        <v>0.20833333333333334</v>
      </c>
      <c r="F17" s="142"/>
      <c r="G17" s="142"/>
      <c r="H17" s="142"/>
      <c r="I17" s="142"/>
      <c r="J17" s="142"/>
    </row>
    <row r="18" spans="3:10" ht="24" customHeight="1" x14ac:dyDescent="0.25">
      <c r="C18" s="147">
        <v>44762</v>
      </c>
      <c r="D18" s="101" t="s">
        <v>118</v>
      </c>
      <c r="E18" s="252">
        <v>0.20138888888888887</v>
      </c>
      <c r="F18" s="142"/>
      <c r="G18" s="142"/>
      <c r="H18" s="289" t="str">
        <f ca="1">_xlfn.FORMULATEXT(H14)</f>
        <v>=SUMMEWENN($D$14:$D$23;G14;$E$14:$E$23)</v>
      </c>
      <c r="I18" s="142"/>
      <c r="J18" s="142"/>
    </row>
    <row r="19" spans="3:10" ht="24" customHeight="1" x14ac:dyDescent="0.25">
      <c r="C19" s="147">
        <v>44763</v>
      </c>
      <c r="D19" s="101" t="s">
        <v>118</v>
      </c>
      <c r="E19" s="252">
        <v>0.25</v>
      </c>
      <c r="F19" s="151"/>
      <c r="G19" s="151"/>
      <c r="H19" s="151"/>
      <c r="I19" s="290" t="str">
        <f ca="1">_xlfn.FORMULATEXT(I14)</f>
        <v>=H14*$H$11*24</v>
      </c>
      <c r="J19" s="151"/>
    </row>
    <row r="20" spans="3:10" ht="24" customHeight="1" x14ac:dyDescent="0.25">
      <c r="C20" s="147">
        <v>44764</v>
      </c>
      <c r="D20" s="148" t="s">
        <v>117</v>
      </c>
      <c r="E20" s="252">
        <v>0.29166666666666669</v>
      </c>
      <c r="F20" s="151"/>
      <c r="G20" s="151"/>
      <c r="H20" s="151"/>
      <c r="I20" s="151"/>
      <c r="J20" s="151"/>
    </row>
    <row r="21" spans="3:10" ht="24" customHeight="1" x14ac:dyDescent="0.25">
      <c r="C21" s="147">
        <v>44768</v>
      </c>
      <c r="D21" s="101" t="s">
        <v>118</v>
      </c>
      <c r="E21" s="252">
        <v>0.20833333333333334</v>
      </c>
      <c r="F21" s="151"/>
      <c r="G21" s="151"/>
      <c r="H21" s="151"/>
      <c r="I21" s="151"/>
      <c r="J21" s="151"/>
    </row>
    <row r="22" spans="3:10" ht="24" customHeight="1" x14ac:dyDescent="0.25">
      <c r="C22" s="147">
        <v>44769</v>
      </c>
      <c r="D22" s="148" t="s">
        <v>117</v>
      </c>
      <c r="E22" s="252">
        <v>0.24305555555555555</v>
      </c>
      <c r="F22" s="151"/>
      <c r="G22" s="151"/>
      <c r="H22" s="151"/>
      <c r="I22" s="151"/>
      <c r="J22" s="151"/>
    </row>
    <row r="23" spans="3:10" ht="24" customHeight="1" x14ac:dyDescent="0.25">
      <c r="C23" s="147">
        <v>44770</v>
      </c>
      <c r="D23" s="148" t="s">
        <v>119</v>
      </c>
      <c r="E23" s="252">
        <v>0.25</v>
      </c>
      <c r="F23" s="101"/>
      <c r="G23" s="101"/>
      <c r="H23" s="101"/>
      <c r="I23" s="101"/>
      <c r="J23" s="101"/>
    </row>
    <row r="24" spans="3:10" ht="24" customHeight="1" x14ac:dyDescent="0.25">
      <c r="C24" s="152" t="s">
        <v>120</v>
      </c>
      <c r="D24" s="101"/>
      <c r="E24" s="284">
        <f>SUM(E14:E23)</f>
        <v>2.4861111111111107</v>
      </c>
      <c r="F24" s="283" t="s">
        <v>892</v>
      </c>
      <c r="G24" s="101"/>
      <c r="H24" s="101"/>
      <c r="I24" s="101"/>
      <c r="J24" s="101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BE2D8-384B-452B-AB64-10849E1C59BC}">
  <dimension ref="A1:O169"/>
  <sheetViews>
    <sheetView workbookViewId="0">
      <pane ySplit="10" topLeftCell="A11" activePane="bottomLeft" state="frozen"/>
      <selection pane="bottomLeft" activeCell="A11" sqref="A11"/>
    </sheetView>
  </sheetViews>
  <sheetFormatPr baseColWidth="10" defaultRowHeight="15" x14ac:dyDescent="0.25"/>
  <cols>
    <col min="1" max="2" width="8.140625" customWidth="1"/>
    <col min="9" max="9" width="19.140625" customWidth="1"/>
    <col min="10" max="10" width="26.28515625" customWidth="1"/>
    <col min="11" max="11" width="14.28515625" customWidth="1"/>
    <col min="12" max="12" width="12.28515625" customWidth="1"/>
    <col min="14" max="14" width="19.5703125" customWidth="1"/>
  </cols>
  <sheetData>
    <row r="1" spans="1:15" ht="30" customHeight="1" x14ac:dyDescent="0.25">
      <c r="A1" s="8">
        <v>1</v>
      </c>
      <c r="B1" s="8"/>
      <c r="C1" s="9" t="s">
        <v>121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5" ht="30" customHeight="1" x14ac:dyDescent="0.25">
      <c r="A2" s="11">
        <v>1</v>
      </c>
      <c r="B2" s="11"/>
      <c r="C2" s="12" t="s">
        <v>122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5" ht="30" customHeight="1" x14ac:dyDescent="0.25">
      <c r="A3" s="14">
        <v>1</v>
      </c>
      <c r="B3" s="14"/>
      <c r="C3" s="15" t="s">
        <v>350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5" ht="30" customHeight="1" x14ac:dyDescent="0.25">
      <c r="A4" s="8">
        <v>1</v>
      </c>
      <c r="B4" s="8"/>
      <c r="C4" s="9" t="s">
        <v>123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53">
        <f>COUNTIF($I$11:$I$169,"Nordamerika")</f>
        <v>35</v>
      </c>
      <c r="O4" s="291" t="str">
        <f ca="1">_xlfn.FORMULATEXT(N4)</f>
        <v>=ZÄHLENWENN($I$11:$I$169;"Nordamerika")</v>
      </c>
    </row>
    <row r="5" spans="1:15" ht="30" customHeight="1" x14ac:dyDescent="0.25">
      <c r="A5" s="11">
        <v>1</v>
      </c>
      <c r="B5" s="11"/>
      <c r="C5" s="12" t="s">
        <v>124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1:15" ht="15.75" x14ac:dyDescent="0.25">
      <c r="A6" s="14"/>
      <c r="B6" s="14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54"/>
    </row>
    <row r="7" spans="1:15" ht="15.75" x14ac:dyDescent="0.25">
      <c r="A7" s="8"/>
      <c r="B7" s="8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54"/>
    </row>
    <row r="8" spans="1:15" ht="15.75" x14ac:dyDescent="0.25">
      <c r="A8" s="11"/>
      <c r="B8" s="11"/>
      <c r="D8" s="18"/>
      <c r="E8" s="18"/>
      <c r="F8" s="18"/>
      <c r="G8" s="18"/>
      <c r="H8" s="18"/>
      <c r="I8" s="18"/>
      <c r="J8" s="18"/>
      <c r="K8" s="18"/>
      <c r="L8" s="18"/>
      <c r="M8" s="18"/>
      <c r="N8" s="105" t="s">
        <v>125</v>
      </c>
    </row>
    <row r="9" spans="1:15" ht="30" customHeight="1" x14ac:dyDescent="0.25">
      <c r="A9" s="20">
        <f>SUM(A1:A8)</f>
        <v>5</v>
      </c>
      <c r="B9" s="20">
        <f>SUM(B1:B8)</f>
        <v>0</v>
      </c>
      <c r="C9" s="84"/>
      <c r="D9" s="84"/>
      <c r="E9" s="84"/>
      <c r="F9" s="84"/>
      <c r="G9" s="84"/>
      <c r="H9" s="21"/>
      <c r="I9" s="21"/>
      <c r="J9" s="21"/>
      <c r="K9" s="106"/>
      <c r="L9" s="106"/>
      <c r="M9" s="106"/>
      <c r="N9" s="155"/>
    </row>
    <row r="10" spans="1:15" ht="30" customHeight="1" x14ac:dyDescent="0.25">
      <c r="A10" s="156"/>
      <c r="B10" s="156"/>
      <c r="C10" s="157" t="s">
        <v>126</v>
      </c>
      <c r="D10" s="157" t="s">
        <v>127</v>
      </c>
      <c r="E10" s="157" t="s">
        <v>128</v>
      </c>
      <c r="F10" s="157" t="s">
        <v>129</v>
      </c>
      <c r="G10" s="157" t="s">
        <v>49</v>
      </c>
      <c r="H10" s="157" t="s">
        <v>48</v>
      </c>
      <c r="I10" s="158" t="s">
        <v>130</v>
      </c>
      <c r="J10" s="158" t="s">
        <v>131</v>
      </c>
      <c r="K10" s="158" t="s">
        <v>132</v>
      </c>
      <c r="L10" s="158" t="s">
        <v>133</v>
      </c>
      <c r="M10" s="159" t="s">
        <v>134</v>
      </c>
      <c r="N10" s="158" t="s">
        <v>135</v>
      </c>
    </row>
    <row r="11" spans="1:15" x14ac:dyDescent="0.25">
      <c r="A11" s="24"/>
      <c r="B11" s="24"/>
      <c r="C11" s="160">
        <v>110</v>
      </c>
      <c r="D11" s="160">
        <v>1</v>
      </c>
      <c r="E11" s="160" t="s">
        <v>136</v>
      </c>
      <c r="F11" s="160" t="s">
        <v>137</v>
      </c>
      <c r="G11" s="161" t="s">
        <v>138</v>
      </c>
      <c r="H11" s="161" t="s">
        <v>139</v>
      </c>
      <c r="I11" s="24" t="s">
        <v>140</v>
      </c>
      <c r="J11" s="24" t="s">
        <v>141</v>
      </c>
      <c r="K11" s="162">
        <v>44116</v>
      </c>
      <c r="L11" s="162">
        <v>44120</v>
      </c>
      <c r="M11" s="163">
        <v>4</v>
      </c>
      <c r="N11" s="164" t="str" cm="1">
        <f t="array" ref="N11:N169">TRANSPOSE(für_Aufgabe_5!A1:FC1)</f>
        <v>E</v>
      </c>
      <c r="O11" s="331" t="s">
        <v>895</v>
      </c>
    </row>
    <row r="12" spans="1:15" x14ac:dyDescent="0.25">
      <c r="A12" s="22"/>
      <c r="B12" s="22"/>
      <c r="C12" s="160">
        <v>111</v>
      </c>
      <c r="D12" s="160">
        <v>6</v>
      </c>
      <c r="E12" s="160" t="s">
        <v>142</v>
      </c>
      <c r="F12" s="160" t="s">
        <v>143</v>
      </c>
      <c r="G12" s="161" t="s">
        <v>144</v>
      </c>
      <c r="H12" s="161" t="s">
        <v>145</v>
      </c>
      <c r="I12" s="24" t="s">
        <v>140</v>
      </c>
      <c r="J12" s="24" t="s">
        <v>146</v>
      </c>
      <c r="K12" s="162">
        <v>44112</v>
      </c>
      <c r="L12" s="162">
        <v>44117</v>
      </c>
      <c r="M12" s="163">
        <v>5</v>
      </c>
      <c r="N12" s="164" t="str">
        <v>C</v>
      </c>
    </row>
    <row r="13" spans="1:15" x14ac:dyDescent="0.25">
      <c r="A13" s="24"/>
      <c r="B13" s="24"/>
      <c r="C13" s="160">
        <v>112</v>
      </c>
      <c r="D13" s="160">
        <v>30</v>
      </c>
      <c r="E13" s="160" t="s">
        <v>142</v>
      </c>
      <c r="F13" s="160" t="s">
        <v>137</v>
      </c>
      <c r="G13" s="161" t="s">
        <v>147</v>
      </c>
      <c r="H13" s="161" t="s">
        <v>148</v>
      </c>
      <c r="I13" s="24" t="s">
        <v>149</v>
      </c>
      <c r="J13" s="24" t="s">
        <v>150</v>
      </c>
      <c r="K13" s="162">
        <v>44110</v>
      </c>
      <c r="L13" s="162">
        <v>44114</v>
      </c>
      <c r="M13" s="163">
        <v>4</v>
      </c>
      <c r="N13" s="164" t="str">
        <v>C</v>
      </c>
      <c r="O13" s="273" t="s">
        <v>896</v>
      </c>
    </row>
    <row r="14" spans="1:15" x14ac:dyDescent="0.25">
      <c r="A14" s="24"/>
      <c r="B14" s="24"/>
      <c r="C14" s="160">
        <v>113</v>
      </c>
      <c r="D14" s="160">
        <v>2</v>
      </c>
      <c r="E14" s="160" t="s">
        <v>136</v>
      </c>
      <c r="F14" s="160" t="s">
        <v>137</v>
      </c>
      <c r="G14" s="161" t="s">
        <v>151</v>
      </c>
      <c r="H14" s="161" t="s">
        <v>152</v>
      </c>
      <c r="I14" s="24" t="s">
        <v>140</v>
      </c>
      <c r="J14" s="24" t="s">
        <v>153</v>
      </c>
      <c r="K14" s="162">
        <v>44113</v>
      </c>
      <c r="L14" s="162">
        <v>44116</v>
      </c>
      <c r="M14" s="163">
        <v>3</v>
      </c>
      <c r="N14" s="164" t="str">
        <v>A</v>
      </c>
    </row>
    <row r="15" spans="1:15" x14ac:dyDescent="0.25">
      <c r="A15" s="24"/>
      <c r="B15" s="24"/>
      <c r="C15" s="160">
        <v>115</v>
      </c>
      <c r="D15" s="160">
        <v>8</v>
      </c>
      <c r="E15" s="160" t="s">
        <v>142</v>
      </c>
      <c r="F15" s="160" t="s">
        <v>137</v>
      </c>
      <c r="G15" s="161" t="s">
        <v>154</v>
      </c>
      <c r="H15" s="161" t="s">
        <v>155</v>
      </c>
      <c r="I15" s="24" t="s">
        <v>156</v>
      </c>
      <c r="J15" s="24" t="s">
        <v>153</v>
      </c>
      <c r="K15" s="162">
        <v>44118</v>
      </c>
      <c r="L15" s="162">
        <v>44124</v>
      </c>
      <c r="M15" s="163">
        <v>6</v>
      </c>
      <c r="N15" s="164" t="str">
        <v>A</v>
      </c>
    </row>
    <row r="16" spans="1:15" x14ac:dyDescent="0.25">
      <c r="A16" s="24"/>
      <c r="B16" s="24"/>
      <c r="C16" s="160">
        <v>116</v>
      </c>
      <c r="D16" s="160">
        <v>12</v>
      </c>
      <c r="E16" s="160" t="s">
        <v>142</v>
      </c>
      <c r="F16" s="160" t="s">
        <v>137</v>
      </c>
      <c r="G16" s="161" t="s">
        <v>157</v>
      </c>
      <c r="H16" s="161" t="s">
        <v>158</v>
      </c>
      <c r="I16" s="24" t="s">
        <v>140</v>
      </c>
      <c r="J16" s="24" t="s">
        <v>159</v>
      </c>
      <c r="K16" s="162">
        <v>44111</v>
      </c>
      <c r="L16" s="162">
        <v>44123</v>
      </c>
      <c r="M16" s="163">
        <v>12</v>
      </c>
      <c r="N16" s="164" t="str">
        <v>A</v>
      </c>
    </row>
    <row r="17" spans="1:14" x14ac:dyDescent="0.25">
      <c r="A17" s="24"/>
      <c r="B17" s="24"/>
      <c r="C17" s="160">
        <v>117</v>
      </c>
      <c r="D17" s="160">
        <v>36</v>
      </c>
      <c r="E17" s="160" t="s">
        <v>136</v>
      </c>
      <c r="F17" s="160" t="s">
        <v>143</v>
      </c>
      <c r="G17" s="161" t="s">
        <v>160</v>
      </c>
      <c r="H17" s="161" t="s">
        <v>161</v>
      </c>
      <c r="I17" s="24" t="s">
        <v>149</v>
      </c>
      <c r="J17" s="24" t="s">
        <v>150</v>
      </c>
      <c r="K17" s="162">
        <v>44118</v>
      </c>
      <c r="L17" s="162">
        <v>44121</v>
      </c>
      <c r="M17" s="163">
        <v>3</v>
      </c>
      <c r="N17" s="164" t="str">
        <v>C</v>
      </c>
    </row>
    <row r="18" spans="1:14" x14ac:dyDescent="0.25">
      <c r="A18" s="95"/>
      <c r="B18" s="95"/>
      <c r="C18" s="160">
        <v>118</v>
      </c>
      <c r="D18" s="160">
        <v>9</v>
      </c>
      <c r="E18" s="160" t="s">
        <v>142</v>
      </c>
      <c r="F18" s="160" t="s">
        <v>137</v>
      </c>
      <c r="G18" s="161" t="s">
        <v>162</v>
      </c>
      <c r="H18" s="161" t="s">
        <v>163</v>
      </c>
      <c r="I18" s="24" t="s">
        <v>140</v>
      </c>
      <c r="J18" s="24" t="s">
        <v>164</v>
      </c>
      <c r="K18" s="162">
        <v>44110</v>
      </c>
      <c r="L18" s="162">
        <v>44114</v>
      </c>
      <c r="M18" s="163">
        <v>4</v>
      </c>
      <c r="N18" s="164" t="str">
        <v>D</v>
      </c>
    </row>
    <row r="19" spans="1:14" x14ac:dyDescent="0.25">
      <c r="A19" s="95"/>
      <c r="B19" s="95"/>
      <c r="C19" s="160">
        <v>119</v>
      </c>
      <c r="D19" s="160">
        <v>5</v>
      </c>
      <c r="E19" s="160" t="s">
        <v>142</v>
      </c>
      <c r="F19" s="160" t="s">
        <v>137</v>
      </c>
      <c r="G19" s="161" t="s">
        <v>165</v>
      </c>
      <c r="H19" s="161" t="s">
        <v>166</v>
      </c>
      <c r="I19" s="24" t="s">
        <v>140</v>
      </c>
      <c r="J19" s="24" t="s">
        <v>146</v>
      </c>
      <c r="K19" s="162">
        <v>44119</v>
      </c>
      <c r="L19" s="162">
        <v>44121</v>
      </c>
      <c r="M19" s="163">
        <v>2</v>
      </c>
      <c r="N19" s="164" t="str">
        <v>C</v>
      </c>
    </row>
    <row r="20" spans="1:14" x14ac:dyDescent="0.25">
      <c r="A20" s="95"/>
      <c r="B20" s="95"/>
      <c r="C20" s="160">
        <v>120</v>
      </c>
      <c r="D20" s="160">
        <v>11</v>
      </c>
      <c r="E20" s="160" t="s">
        <v>136</v>
      </c>
      <c r="F20" s="160" t="s">
        <v>137</v>
      </c>
      <c r="G20" s="161" t="s">
        <v>167</v>
      </c>
      <c r="H20" s="161" t="s">
        <v>168</v>
      </c>
      <c r="I20" s="24" t="s">
        <v>169</v>
      </c>
      <c r="J20" s="24" t="s">
        <v>170</v>
      </c>
      <c r="K20" s="162">
        <v>44118</v>
      </c>
      <c r="L20" s="162">
        <v>44123</v>
      </c>
      <c r="M20" s="163">
        <v>5</v>
      </c>
      <c r="N20" s="164" t="str">
        <v>C</v>
      </c>
    </row>
    <row r="21" spans="1:14" x14ac:dyDescent="0.25">
      <c r="A21" s="95"/>
      <c r="B21" s="95"/>
      <c r="C21" s="160">
        <v>121</v>
      </c>
      <c r="D21" s="160">
        <v>3</v>
      </c>
      <c r="E21" s="160" t="s">
        <v>136</v>
      </c>
      <c r="F21" s="160" t="s">
        <v>137</v>
      </c>
      <c r="G21" s="161" t="s">
        <v>171</v>
      </c>
      <c r="H21" s="161" t="s">
        <v>172</v>
      </c>
      <c r="I21" s="24" t="s">
        <v>140</v>
      </c>
      <c r="J21" s="24" t="s">
        <v>159</v>
      </c>
      <c r="K21" s="162">
        <v>44113</v>
      </c>
      <c r="L21" s="162">
        <v>44116</v>
      </c>
      <c r="M21" s="163">
        <v>3</v>
      </c>
      <c r="N21" s="164" t="str">
        <v>A</v>
      </c>
    </row>
    <row r="22" spans="1:14" x14ac:dyDescent="0.25">
      <c r="A22" s="95"/>
      <c r="B22" s="95"/>
      <c r="C22" s="160">
        <v>123</v>
      </c>
      <c r="D22" s="160">
        <v>9</v>
      </c>
      <c r="E22" s="160" t="s">
        <v>142</v>
      </c>
      <c r="F22" s="160" t="s">
        <v>137</v>
      </c>
      <c r="G22" s="161" t="s">
        <v>173</v>
      </c>
      <c r="H22" s="161" t="s">
        <v>174</v>
      </c>
      <c r="I22" s="24" t="s">
        <v>175</v>
      </c>
      <c r="J22" s="24" t="s">
        <v>164</v>
      </c>
      <c r="K22" s="162">
        <v>44114</v>
      </c>
      <c r="L22" s="162">
        <v>44121</v>
      </c>
      <c r="M22" s="163">
        <v>7</v>
      </c>
      <c r="N22" s="164" t="str">
        <v>D</v>
      </c>
    </row>
    <row r="23" spans="1:14" x14ac:dyDescent="0.25">
      <c r="A23" s="95"/>
      <c r="B23" s="95"/>
      <c r="C23" s="160">
        <v>124</v>
      </c>
      <c r="D23" s="160">
        <v>11</v>
      </c>
      <c r="E23" s="160" t="s">
        <v>136</v>
      </c>
      <c r="F23" s="160" t="s">
        <v>137</v>
      </c>
      <c r="G23" s="161" t="s">
        <v>144</v>
      </c>
      <c r="H23" s="161" t="s">
        <v>176</v>
      </c>
      <c r="I23" s="24" t="s">
        <v>169</v>
      </c>
      <c r="J23" s="24" t="s">
        <v>153</v>
      </c>
      <c r="K23" s="162">
        <v>44121</v>
      </c>
      <c r="L23" s="162">
        <v>44124</v>
      </c>
      <c r="M23" s="163">
        <v>3</v>
      </c>
      <c r="N23" s="164" t="str">
        <v>A</v>
      </c>
    </row>
    <row r="24" spans="1:14" x14ac:dyDescent="0.25">
      <c r="A24" s="95"/>
      <c r="B24" s="95"/>
      <c r="C24" s="160">
        <v>125</v>
      </c>
      <c r="D24" s="160">
        <v>10</v>
      </c>
      <c r="E24" s="160" t="s">
        <v>142</v>
      </c>
      <c r="F24" s="160" t="s">
        <v>137</v>
      </c>
      <c r="G24" s="161" t="s">
        <v>177</v>
      </c>
      <c r="H24" s="161" t="s">
        <v>178</v>
      </c>
      <c r="I24" s="24" t="s">
        <v>156</v>
      </c>
      <c r="J24" s="24" t="s">
        <v>141</v>
      </c>
      <c r="K24" s="162">
        <v>44117</v>
      </c>
      <c r="L24" s="162">
        <v>44119</v>
      </c>
      <c r="M24" s="163">
        <v>2</v>
      </c>
      <c r="N24" s="164" t="str">
        <v>E</v>
      </c>
    </row>
    <row r="25" spans="1:14" x14ac:dyDescent="0.25">
      <c r="A25" s="95"/>
      <c r="B25" s="95"/>
      <c r="C25" s="160">
        <v>126</v>
      </c>
      <c r="D25" s="160">
        <v>9</v>
      </c>
      <c r="E25" s="160" t="s">
        <v>142</v>
      </c>
      <c r="F25" s="160" t="s">
        <v>143</v>
      </c>
      <c r="G25" s="161" t="s">
        <v>179</v>
      </c>
      <c r="H25" s="161" t="s">
        <v>180</v>
      </c>
      <c r="I25" s="24" t="s">
        <v>149</v>
      </c>
      <c r="J25" s="24" t="s">
        <v>181</v>
      </c>
      <c r="K25" s="162">
        <v>44116</v>
      </c>
      <c r="L25" s="162">
        <v>44124</v>
      </c>
      <c r="M25" s="163">
        <v>8</v>
      </c>
      <c r="N25" s="164" t="str">
        <v>B</v>
      </c>
    </row>
    <row r="26" spans="1:14" x14ac:dyDescent="0.25">
      <c r="A26" s="95"/>
      <c r="B26" s="95"/>
      <c r="C26" s="160">
        <v>127</v>
      </c>
      <c r="D26" s="160">
        <v>6</v>
      </c>
      <c r="E26" s="160" t="s">
        <v>136</v>
      </c>
      <c r="F26" s="160" t="s">
        <v>143</v>
      </c>
      <c r="G26" s="161" t="s">
        <v>179</v>
      </c>
      <c r="H26" s="161" t="s">
        <v>182</v>
      </c>
      <c r="I26" s="24" t="s">
        <v>156</v>
      </c>
      <c r="J26" s="24" t="s">
        <v>153</v>
      </c>
      <c r="K26" s="162">
        <v>44124</v>
      </c>
      <c r="L26" s="162">
        <v>44126</v>
      </c>
      <c r="M26" s="163">
        <v>2</v>
      </c>
      <c r="N26" s="164" t="str">
        <v>A</v>
      </c>
    </row>
    <row r="27" spans="1:14" x14ac:dyDescent="0.25">
      <c r="A27" s="95"/>
      <c r="B27" s="95"/>
      <c r="C27" s="160">
        <v>128</v>
      </c>
      <c r="D27" s="160">
        <v>5</v>
      </c>
      <c r="E27" s="160" t="s">
        <v>136</v>
      </c>
      <c r="F27" s="160" t="s">
        <v>137</v>
      </c>
      <c r="G27" s="161" t="s">
        <v>183</v>
      </c>
      <c r="H27" s="161" t="s">
        <v>145</v>
      </c>
      <c r="I27" s="24" t="s">
        <v>140</v>
      </c>
      <c r="J27" s="24" t="s">
        <v>153</v>
      </c>
      <c r="K27" s="162">
        <v>44117</v>
      </c>
      <c r="L27" s="162">
        <v>44118</v>
      </c>
      <c r="M27" s="163">
        <v>1</v>
      </c>
      <c r="N27" s="164" t="str">
        <v>A</v>
      </c>
    </row>
    <row r="28" spans="1:14" x14ac:dyDescent="0.25">
      <c r="A28" s="95"/>
      <c r="B28" s="95"/>
      <c r="C28" s="160">
        <v>129</v>
      </c>
      <c r="D28" s="160">
        <v>22</v>
      </c>
      <c r="E28" s="160" t="s">
        <v>142</v>
      </c>
      <c r="F28" s="160" t="s">
        <v>137</v>
      </c>
      <c r="G28" s="161" t="s">
        <v>184</v>
      </c>
      <c r="H28" s="161" t="s">
        <v>185</v>
      </c>
      <c r="I28" s="24" t="s">
        <v>149</v>
      </c>
      <c r="J28" s="24" t="s">
        <v>153</v>
      </c>
      <c r="K28" s="162">
        <v>44124</v>
      </c>
      <c r="L28" s="162">
        <v>44127</v>
      </c>
      <c r="M28" s="163">
        <v>3</v>
      </c>
      <c r="N28" s="164" t="str">
        <v>A</v>
      </c>
    </row>
    <row r="29" spans="1:14" x14ac:dyDescent="0.25">
      <c r="A29" s="95"/>
      <c r="B29" s="95"/>
      <c r="C29" s="160">
        <v>130</v>
      </c>
      <c r="D29" s="160">
        <v>9</v>
      </c>
      <c r="E29" s="160" t="s">
        <v>142</v>
      </c>
      <c r="F29" s="160" t="s">
        <v>137</v>
      </c>
      <c r="G29" s="161" t="s">
        <v>186</v>
      </c>
      <c r="H29" s="161" t="s">
        <v>187</v>
      </c>
      <c r="I29" s="24" t="s">
        <v>149</v>
      </c>
      <c r="J29" s="24" t="s">
        <v>159</v>
      </c>
      <c r="K29" s="162">
        <v>44112</v>
      </c>
      <c r="L29" s="162">
        <v>44115</v>
      </c>
      <c r="M29" s="163">
        <v>3</v>
      </c>
      <c r="N29" s="164" t="str">
        <v>A</v>
      </c>
    </row>
    <row r="30" spans="1:14" x14ac:dyDescent="0.25">
      <c r="A30" s="95"/>
      <c r="B30" s="95"/>
      <c r="C30" s="160">
        <v>131</v>
      </c>
      <c r="D30" s="160">
        <v>1</v>
      </c>
      <c r="E30" s="160" t="s">
        <v>136</v>
      </c>
      <c r="F30" s="160" t="s">
        <v>137</v>
      </c>
      <c r="G30" s="161" t="s">
        <v>188</v>
      </c>
      <c r="H30" s="161" t="s">
        <v>158</v>
      </c>
      <c r="I30" s="24" t="s">
        <v>149</v>
      </c>
      <c r="J30" s="24" t="s">
        <v>146</v>
      </c>
      <c r="K30" s="162">
        <v>44119</v>
      </c>
      <c r="L30" s="162">
        <v>44120</v>
      </c>
      <c r="M30" s="163">
        <v>1</v>
      </c>
      <c r="N30" s="164" t="str">
        <v>C</v>
      </c>
    </row>
    <row r="31" spans="1:14" x14ac:dyDescent="0.25">
      <c r="A31" s="95"/>
      <c r="B31" s="95"/>
      <c r="C31" s="160">
        <v>132</v>
      </c>
      <c r="D31" s="160">
        <v>6</v>
      </c>
      <c r="E31" s="160" t="s">
        <v>136</v>
      </c>
      <c r="F31" s="160" t="s">
        <v>137</v>
      </c>
      <c r="G31" s="161" t="s">
        <v>189</v>
      </c>
      <c r="H31" s="161" t="s">
        <v>190</v>
      </c>
      <c r="I31" s="24" t="s">
        <v>149</v>
      </c>
      <c r="J31" s="24" t="s">
        <v>141</v>
      </c>
      <c r="K31" s="162">
        <v>44117</v>
      </c>
      <c r="L31" s="162">
        <v>44119</v>
      </c>
      <c r="M31" s="163">
        <v>2</v>
      </c>
      <c r="N31" s="164" t="str">
        <v>E</v>
      </c>
    </row>
    <row r="32" spans="1:14" x14ac:dyDescent="0.25">
      <c r="A32" s="24"/>
      <c r="B32" s="24"/>
      <c r="C32" s="160">
        <v>133</v>
      </c>
      <c r="D32" s="160">
        <v>30</v>
      </c>
      <c r="E32" s="160" t="s">
        <v>142</v>
      </c>
      <c r="F32" s="160" t="s">
        <v>137</v>
      </c>
      <c r="G32" s="161" t="s">
        <v>191</v>
      </c>
      <c r="H32" s="161" t="s">
        <v>192</v>
      </c>
      <c r="I32" s="24" t="s">
        <v>149</v>
      </c>
      <c r="J32" s="24" t="s">
        <v>146</v>
      </c>
      <c r="K32" s="162">
        <v>44110</v>
      </c>
      <c r="L32" s="162">
        <v>44120</v>
      </c>
      <c r="M32" s="163">
        <v>10</v>
      </c>
      <c r="N32" s="164" t="str">
        <v>C</v>
      </c>
    </row>
    <row r="33" spans="1:14" x14ac:dyDescent="0.25">
      <c r="A33" s="24"/>
      <c r="B33" s="24"/>
      <c r="C33" s="160">
        <v>134</v>
      </c>
      <c r="D33" s="160">
        <v>2</v>
      </c>
      <c r="E33" s="160" t="s">
        <v>142</v>
      </c>
      <c r="F33" s="160" t="s">
        <v>137</v>
      </c>
      <c r="G33" s="161" t="s">
        <v>191</v>
      </c>
      <c r="H33" s="161" t="s">
        <v>193</v>
      </c>
      <c r="I33" s="24" t="s">
        <v>149</v>
      </c>
      <c r="J33" s="24" t="s">
        <v>153</v>
      </c>
      <c r="K33" s="162">
        <v>44121</v>
      </c>
      <c r="L33" s="162">
        <v>44123</v>
      </c>
      <c r="M33" s="163">
        <v>2</v>
      </c>
      <c r="N33" s="164" t="str">
        <v>A</v>
      </c>
    </row>
    <row r="34" spans="1:14" x14ac:dyDescent="0.25">
      <c r="A34" s="24"/>
      <c r="B34" s="24"/>
      <c r="C34" s="160">
        <v>135</v>
      </c>
      <c r="D34" s="160">
        <v>6</v>
      </c>
      <c r="E34" s="160" t="s">
        <v>136</v>
      </c>
      <c r="F34" s="160" t="s">
        <v>137</v>
      </c>
      <c r="G34" s="161" t="s">
        <v>194</v>
      </c>
      <c r="H34" s="161" t="s">
        <v>195</v>
      </c>
      <c r="I34" s="24" t="s">
        <v>140</v>
      </c>
      <c r="J34" s="24" t="s">
        <v>196</v>
      </c>
      <c r="K34" s="162">
        <v>44121</v>
      </c>
      <c r="L34" s="162">
        <v>44126</v>
      </c>
      <c r="M34" s="163">
        <v>5</v>
      </c>
      <c r="N34" s="164" t="str">
        <v>E</v>
      </c>
    </row>
    <row r="35" spans="1:14" x14ac:dyDescent="0.25">
      <c r="A35" s="24"/>
      <c r="B35" s="24"/>
      <c r="C35" s="160">
        <v>136</v>
      </c>
      <c r="D35" s="160">
        <v>8</v>
      </c>
      <c r="E35" s="160" t="s">
        <v>136</v>
      </c>
      <c r="F35" s="160" t="s">
        <v>143</v>
      </c>
      <c r="G35" s="161" t="s">
        <v>197</v>
      </c>
      <c r="H35" s="161" t="s">
        <v>198</v>
      </c>
      <c r="I35" s="24" t="s">
        <v>140</v>
      </c>
      <c r="J35" s="24" t="s">
        <v>150</v>
      </c>
      <c r="K35" s="162">
        <v>44124</v>
      </c>
      <c r="L35" s="162">
        <v>44128</v>
      </c>
      <c r="M35" s="163">
        <v>4</v>
      </c>
      <c r="N35" s="164" t="str">
        <v>C</v>
      </c>
    </row>
    <row r="36" spans="1:14" x14ac:dyDescent="0.25">
      <c r="A36" s="24"/>
      <c r="B36" s="24"/>
      <c r="C36" s="160">
        <v>137</v>
      </c>
      <c r="D36" s="160">
        <v>12</v>
      </c>
      <c r="E36" s="160" t="s">
        <v>142</v>
      </c>
      <c r="F36" s="160" t="s">
        <v>143</v>
      </c>
      <c r="G36" s="161" t="s">
        <v>199</v>
      </c>
      <c r="H36" s="161" t="s">
        <v>200</v>
      </c>
      <c r="I36" s="24" t="s">
        <v>140</v>
      </c>
      <c r="J36" s="24" t="s">
        <v>181</v>
      </c>
      <c r="K36" s="162">
        <v>44115</v>
      </c>
      <c r="L36" s="162">
        <v>44116</v>
      </c>
      <c r="M36" s="163">
        <v>1</v>
      </c>
      <c r="N36" s="164" t="str">
        <v>B</v>
      </c>
    </row>
    <row r="37" spans="1:14" x14ac:dyDescent="0.25">
      <c r="A37" s="24"/>
      <c r="B37" s="24"/>
      <c r="C37" s="160">
        <v>138</v>
      </c>
      <c r="D37" s="160">
        <v>36</v>
      </c>
      <c r="E37" s="160" t="s">
        <v>142</v>
      </c>
      <c r="F37" s="160" t="s">
        <v>137</v>
      </c>
      <c r="G37" s="161" t="s">
        <v>197</v>
      </c>
      <c r="H37" s="161" t="s">
        <v>185</v>
      </c>
      <c r="I37" s="24" t="s">
        <v>140</v>
      </c>
      <c r="J37" s="24" t="s">
        <v>159</v>
      </c>
      <c r="K37" s="162">
        <v>44124</v>
      </c>
      <c r="L37" s="162">
        <v>44132</v>
      </c>
      <c r="M37" s="163">
        <v>8</v>
      </c>
      <c r="N37" s="164" t="str">
        <v>A</v>
      </c>
    </row>
    <row r="38" spans="1:14" x14ac:dyDescent="0.25">
      <c r="A38" s="24"/>
      <c r="B38" s="24"/>
      <c r="C38" s="160">
        <v>139</v>
      </c>
      <c r="D38" s="160">
        <v>9</v>
      </c>
      <c r="E38" s="160" t="s">
        <v>136</v>
      </c>
      <c r="F38" s="160" t="s">
        <v>137</v>
      </c>
      <c r="G38" s="161" t="s">
        <v>201</v>
      </c>
      <c r="H38" s="161" t="s">
        <v>172</v>
      </c>
      <c r="I38" s="24" t="s">
        <v>140</v>
      </c>
      <c r="J38" s="24" t="s">
        <v>164</v>
      </c>
      <c r="K38" s="162">
        <v>44121</v>
      </c>
      <c r="L38" s="162">
        <v>44124</v>
      </c>
      <c r="M38" s="163">
        <v>3</v>
      </c>
      <c r="N38" s="164" t="str">
        <v>D</v>
      </c>
    </row>
    <row r="39" spans="1:14" x14ac:dyDescent="0.25">
      <c r="A39" s="24"/>
      <c r="B39" s="24"/>
      <c r="C39" s="160">
        <v>140</v>
      </c>
      <c r="D39" s="160">
        <v>5</v>
      </c>
      <c r="E39" s="160" t="s">
        <v>142</v>
      </c>
      <c r="F39" s="160" t="s">
        <v>137</v>
      </c>
      <c r="G39" s="161" t="s">
        <v>191</v>
      </c>
      <c r="H39" s="161" t="s">
        <v>202</v>
      </c>
      <c r="I39" s="24" t="s">
        <v>169</v>
      </c>
      <c r="J39" s="24" t="s">
        <v>164</v>
      </c>
      <c r="K39" s="162">
        <v>44112</v>
      </c>
      <c r="L39" s="162">
        <v>44114</v>
      </c>
      <c r="M39" s="163">
        <v>2</v>
      </c>
      <c r="N39" s="164" t="str">
        <v>D</v>
      </c>
    </row>
    <row r="40" spans="1:14" x14ac:dyDescent="0.25">
      <c r="A40" s="24"/>
      <c r="B40" s="24"/>
      <c r="C40" s="160">
        <v>141</v>
      </c>
      <c r="D40" s="160">
        <v>11</v>
      </c>
      <c r="E40" s="160" t="s">
        <v>142</v>
      </c>
      <c r="F40" s="160" t="s">
        <v>137</v>
      </c>
      <c r="G40" s="161" t="s">
        <v>203</v>
      </c>
      <c r="H40" s="161" t="s">
        <v>204</v>
      </c>
      <c r="I40" s="24" t="s">
        <v>149</v>
      </c>
      <c r="J40" s="24" t="s">
        <v>150</v>
      </c>
      <c r="K40" s="162">
        <v>44121</v>
      </c>
      <c r="L40" s="162">
        <v>44122</v>
      </c>
      <c r="M40" s="163">
        <v>1</v>
      </c>
      <c r="N40" s="164" t="str">
        <v>C</v>
      </c>
    </row>
    <row r="41" spans="1:14" x14ac:dyDescent="0.25">
      <c r="A41" s="24"/>
      <c r="B41" s="24"/>
      <c r="C41" s="160">
        <v>142</v>
      </c>
      <c r="D41" s="160">
        <v>3</v>
      </c>
      <c r="E41" s="160" t="s">
        <v>136</v>
      </c>
      <c r="F41" s="160" t="s">
        <v>143</v>
      </c>
      <c r="G41" s="161" t="s">
        <v>205</v>
      </c>
      <c r="H41" s="161" t="s">
        <v>206</v>
      </c>
      <c r="I41" s="24" t="s">
        <v>149</v>
      </c>
      <c r="J41" s="24" t="s">
        <v>181</v>
      </c>
      <c r="K41" s="162">
        <v>44121</v>
      </c>
      <c r="L41" s="162">
        <v>44125</v>
      </c>
      <c r="M41" s="163">
        <v>4</v>
      </c>
      <c r="N41" s="164" t="str">
        <v>B</v>
      </c>
    </row>
    <row r="42" spans="1:14" x14ac:dyDescent="0.25">
      <c r="A42" s="24"/>
      <c r="B42" s="24"/>
      <c r="C42" s="160">
        <v>143</v>
      </c>
      <c r="D42" s="160">
        <v>6</v>
      </c>
      <c r="E42" s="160" t="s">
        <v>136</v>
      </c>
      <c r="F42" s="160" t="s">
        <v>143</v>
      </c>
      <c r="G42" s="161" t="s">
        <v>69</v>
      </c>
      <c r="H42" s="161" t="s">
        <v>207</v>
      </c>
      <c r="I42" s="24" t="s">
        <v>140</v>
      </c>
      <c r="J42" s="24" t="s">
        <v>153</v>
      </c>
      <c r="K42" s="162">
        <v>44117</v>
      </c>
      <c r="L42" s="162">
        <v>44120</v>
      </c>
      <c r="M42" s="163">
        <v>3</v>
      </c>
      <c r="N42" s="164" t="str">
        <v>A</v>
      </c>
    </row>
    <row r="43" spans="1:14" x14ac:dyDescent="0.25">
      <c r="A43" s="24"/>
      <c r="B43" s="24"/>
      <c r="C43" s="160">
        <v>144</v>
      </c>
      <c r="D43" s="160">
        <v>9</v>
      </c>
      <c r="E43" s="160" t="s">
        <v>142</v>
      </c>
      <c r="F43" s="160" t="s">
        <v>137</v>
      </c>
      <c r="G43" s="161" t="s">
        <v>208</v>
      </c>
      <c r="H43" s="161" t="s">
        <v>209</v>
      </c>
      <c r="I43" s="24" t="s">
        <v>149</v>
      </c>
      <c r="J43" s="24" t="s">
        <v>150</v>
      </c>
      <c r="K43" s="162">
        <v>44122</v>
      </c>
      <c r="L43" s="162">
        <v>44125</v>
      </c>
      <c r="M43" s="163">
        <v>3</v>
      </c>
      <c r="N43" s="164" t="str">
        <v>C</v>
      </c>
    </row>
    <row r="44" spans="1:14" x14ac:dyDescent="0.25">
      <c r="A44" s="24"/>
      <c r="B44" s="24"/>
      <c r="C44" s="160">
        <v>145</v>
      </c>
      <c r="D44" s="160">
        <v>11</v>
      </c>
      <c r="E44" s="160" t="s">
        <v>142</v>
      </c>
      <c r="F44" s="160" t="s">
        <v>137</v>
      </c>
      <c r="G44" s="161" t="s">
        <v>210</v>
      </c>
      <c r="H44" s="161" t="s">
        <v>211</v>
      </c>
      <c r="I44" s="24" t="s">
        <v>149</v>
      </c>
      <c r="J44" s="24" t="s">
        <v>150</v>
      </c>
      <c r="K44" s="162">
        <v>44111</v>
      </c>
      <c r="L44" s="162">
        <v>44119</v>
      </c>
      <c r="M44" s="163">
        <v>8</v>
      </c>
      <c r="N44" s="164" t="str">
        <v>C</v>
      </c>
    </row>
    <row r="45" spans="1:14" x14ac:dyDescent="0.25">
      <c r="A45" s="24"/>
      <c r="B45" s="24"/>
      <c r="C45" s="160">
        <v>146</v>
      </c>
      <c r="D45" s="160">
        <v>10</v>
      </c>
      <c r="E45" s="160" t="s">
        <v>136</v>
      </c>
      <c r="F45" s="160" t="s">
        <v>137</v>
      </c>
      <c r="G45" s="161" t="s">
        <v>212</v>
      </c>
      <c r="H45" s="161" t="s">
        <v>213</v>
      </c>
      <c r="I45" s="24" t="s">
        <v>140</v>
      </c>
      <c r="J45" s="24" t="s">
        <v>181</v>
      </c>
      <c r="K45" s="162">
        <v>44120</v>
      </c>
      <c r="L45" s="162">
        <v>44123</v>
      </c>
      <c r="M45" s="163">
        <v>3</v>
      </c>
      <c r="N45" s="164" t="str">
        <v>B</v>
      </c>
    </row>
    <row r="46" spans="1:14" x14ac:dyDescent="0.25">
      <c r="A46" s="24"/>
      <c r="B46" s="24"/>
      <c r="C46" s="160">
        <v>147</v>
      </c>
      <c r="D46" s="160">
        <v>9</v>
      </c>
      <c r="E46" s="160" t="s">
        <v>142</v>
      </c>
      <c r="F46" s="160" t="s">
        <v>137</v>
      </c>
      <c r="G46" s="161" t="s">
        <v>214</v>
      </c>
      <c r="H46" s="161" t="s">
        <v>215</v>
      </c>
      <c r="I46" s="24" t="s">
        <v>175</v>
      </c>
      <c r="J46" s="24" t="s">
        <v>170</v>
      </c>
      <c r="K46" s="162">
        <v>44113</v>
      </c>
      <c r="L46" s="162">
        <v>44120</v>
      </c>
      <c r="M46" s="163">
        <v>7</v>
      </c>
      <c r="N46" s="164" t="str">
        <v>C</v>
      </c>
    </row>
    <row r="47" spans="1:14" x14ac:dyDescent="0.25">
      <c r="A47" s="24"/>
      <c r="B47" s="24"/>
      <c r="C47" s="160">
        <v>148</v>
      </c>
      <c r="D47" s="160">
        <v>6</v>
      </c>
      <c r="E47" s="160" t="s">
        <v>142</v>
      </c>
      <c r="F47" s="160" t="s">
        <v>143</v>
      </c>
      <c r="G47" s="161" t="s">
        <v>216</v>
      </c>
      <c r="H47" s="161" t="s">
        <v>217</v>
      </c>
      <c r="I47" s="24" t="s">
        <v>140</v>
      </c>
      <c r="J47" s="24" t="s">
        <v>150</v>
      </c>
      <c r="K47" s="162">
        <v>44119</v>
      </c>
      <c r="L47" s="162">
        <v>44124</v>
      </c>
      <c r="M47" s="163">
        <v>5</v>
      </c>
      <c r="N47" s="164" t="str">
        <v>C</v>
      </c>
    </row>
    <row r="48" spans="1:14" x14ac:dyDescent="0.25">
      <c r="A48" s="24"/>
      <c r="B48" s="24"/>
      <c r="C48" s="160">
        <v>149</v>
      </c>
      <c r="D48" s="160">
        <v>5</v>
      </c>
      <c r="E48" s="160" t="s">
        <v>136</v>
      </c>
      <c r="F48" s="160" t="s">
        <v>143</v>
      </c>
      <c r="G48" s="161" t="s">
        <v>201</v>
      </c>
      <c r="H48" s="161" t="s">
        <v>218</v>
      </c>
      <c r="I48" s="24" t="s">
        <v>175</v>
      </c>
      <c r="J48" s="24" t="s">
        <v>196</v>
      </c>
      <c r="K48" s="162">
        <v>44111</v>
      </c>
      <c r="L48" s="162">
        <v>44120</v>
      </c>
      <c r="M48" s="163">
        <v>9</v>
      </c>
      <c r="N48" s="164" t="str">
        <v>E</v>
      </c>
    </row>
    <row r="49" spans="1:14" x14ac:dyDescent="0.25">
      <c r="A49" s="24"/>
      <c r="B49" s="24"/>
      <c r="C49" s="160">
        <v>150</v>
      </c>
      <c r="D49" s="160">
        <v>22</v>
      </c>
      <c r="E49" s="160" t="s">
        <v>136</v>
      </c>
      <c r="F49" s="160" t="s">
        <v>137</v>
      </c>
      <c r="G49" s="161" t="s">
        <v>194</v>
      </c>
      <c r="H49" s="161" t="s">
        <v>152</v>
      </c>
      <c r="I49" s="24" t="s">
        <v>149</v>
      </c>
      <c r="J49" s="24" t="s">
        <v>181</v>
      </c>
      <c r="K49" s="162">
        <v>44117</v>
      </c>
      <c r="L49" s="162">
        <v>44121</v>
      </c>
      <c r="M49" s="163">
        <v>4</v>
      </c>
      <c r="N49" s="164" t="str">
        <v>B</v>
      </c>
    </row>
    <row r="50" spans="1:14" x14ac:dyDescent="0.25">
      <c r="A50" s="24"/>
      <c r="B50" s="24"/>
      <c r="C50" s="160">
        <v>151</v>
      </c>
      <c r="D50" s="160">
        <v>9</v>
      </c>
      <c r="E50" s="160" t="s">
        <v>142</v>
      </c>
      <c r="F50" s="160" t="s">
        <v>137</v>
      </c>
      <c r="G50" s="161" t="s">
        <v>219</v>
      </c>
      <c r="H50" s="161" t="s">
        <v>220</v>
      </c>
      <c r="I50" s="24" t="s">
        <v>169</v>
      </c>
      <c r="J50" s="24" t="s">
        <v>153</v>
      </c>
      <c r="K50" s="162">
        <v>44113</v>
      </c>
      <c r="L50" s="162">
        <v>44121</v>
      </c>
      <c r="M50" s="163">
        <v>8</v>
      </c>
      <c r="N50" s="164" t="str">
        <v>A</v>
      </c>
    </row>
    <row r="51" spans="1:14" x14ac:dyDescent="0.25">
      <c r="A51" s="24"/>
      <c r="B51" s="24"/>
      <c r="C51" s="160">
        <v>152</v>
      </c>
      <c r="D51" s="160">
        <v>1</v>
      </c>
      <c r="E51" s="160" t="s">
        <v>142</v>
      </c>
      <c r="F51" s="160" t="s">
        <v>137</v>
      </c>
      <c r="G51" s="161" t="s">
        <v>201</v>
      </c>
      <c r="H51" s="161" t="s">
        <v>221</v>
      </c>
      <c r="I51" s="24" t="s">
        <v>140</v>
      </c>
      <c r="J51" s="24" t="s">
        <v>164</v>
      </c>
      <c r="K51" s="162">
        <v>44124</v>
      </c>
      <c r="L51" s="162">
        <v>44126</v>
      </c>
      <c r="M51" s="163">
        <v>2</v>
      </c>
      <c r="N51" s="164" t="str">
        <v>D</v>
      </c>
    </row>
    <row r="52" spans="1:14" x14ac:dyDescent="0.25">
      <c r="A52" s="24"/>
      <c r="B52" s="24"/>
      <c r="C52" s="160">
        <v>153</v>
      </c>
      <c r="D52" s="160">
        <v>6</v>
      </c>
      <c r="E52" s="160" t="s">
        <v>136</v>
      </c>
      <c r="F52" s="160" t="s">
        <v>137</v>
      </c>
      <c r="G52" s="161" t="s">
        <v>189</v>
      </c>
      <c r="H52" s="161" t="s">
        <v>222</v>
      </c>
      <c r="I52" s="24" t="s">
        <v>169</v>
      </c>
      <c r="J52" s="24" t="s">
        <v>170</v>
      </c>
      <c r="K52" s="162">
        <v>44118</v>
      </c>
      <c r="L52" s="162">
        <v>44120</v>
      </c>
      <c r="M52" s="163">
        <v>2</v>
      </c>
      <c r="N52" s="164" t="str">
        <v>C</v>
      </c>
    </row>
    <row r="53" spans="1:14" x14ac:dyDescent="0.25">
      <c r="A53" s="24"/>
      <c r="B53" s="24"/>
      <c r="C53" s="160">
        <v>154</v>
      </c>
      <c r="D53" s="160">
        <v>30</v>
      </c>
      <c r="E53" s="160" t="s">
        <v>142</v>
      </c>
      <c r="F53" s="160" t="s">
        <v>137</v>
      </c>
      <c r="G53" s="161" t="s">
        <v>223</v>
      </c>
      <c r="H53" s="161" t="s">
        <v>224</v>
      </c>
      <c r="I53" s="24" t="s">
        <v>140</v>
      </c>
      <c r="J53" s="24" t="s">
        <v>150</v>
      </c>
      <c r="K53" s="162">
        <v>44110</v>
      </c>
      <c r="L53" s="162">
        <v>44120</v>
      </c>
      <c r="M53" s="163">
        <v>10</v>
      </c>
      <c r="N53" s="164" t="str">
        <v>C</v>
      </c>
    </row>
    <row r="54" spans="1:14" x14ac:dyDescent="0.25">
      <c r="A54" s="24"/>
      <c r="B54" s="24"/>
      <c r="C54" s="160">
        <v>155</v>
      </c>
      <c r="D54" s="160">
        <v>2</v>
      </c>
      <c r="E54" s="160" t="s">
        <v>142</v>
      </c>
      <c r="F54" s="160" t="s">
        <v>137</v>
      </c>
      <c r="G54" s="161" t="s">
        <v>225</v>
      </c>
      <c r="H54" s="161" t="s">
        <v>226</v>
      </c>
      <c r="I54" s="24" t="s">
        <v>227</v>
      </c>
      <c r="J54" s="24" t="s">
        <v>150</v>
      </c>
      <c r="K54" s="162">
        <v>44115</v>
      </c>
      <c r="L54" s="162">
        <v>44120</v>
      </c>
      <c r="M54" s="163">
        <v>5</v>
      </c>
      <c r="N54" s="164" t="str">
        <v>C</v>
      </c>
    </row>
    <row r="55" spans="1:14" x14ac:dyDescent="0.25">
      <c r="A55" s="24"/>
      <c r="B55" s="24"/>
      <c r="C55" s="160">
        <v>156</v>
      </c>
      <c r="D55" s="160">
        <v>6</v>
      </c>
      <c r="E55" s="160" t="s">
        <v>136</v>
      </c>
      <c r="F55" s="160" t="s">
        <v>137</v>
      </c>
      <c r="G55" s="161" t="s">
        <v>228</v>
      </c>
      <c r="H55" s="161" t="s">
        <v>229</v>
      </c>
      <c r="I55" s="24" t="s">
        <v>149</v>
      </c>
      <c r="J55" s="24" t="s">
        <v>196</v>
      </c>
      <c r="K55" s="162">
        <v>44123</v>
      </c>
      <c r="L55" s="162">
        <v>44124</v>
      </c>
      <c r="M55" s="163">
        <v>1</v>
      </c>
      <c r="N55" s="164" t="str">
        <v>E</v>
      </c>
    </row>
    <row r="56" spans="1:14" x14ac:dyDescent="0.25">
      <c r="A56" s="24"/>
      <c r="B56" s="24"/>
      <c r="C56" s="160">
        <v>157</v>
      </c>
      <c r="D56" s="160">
        <v>8</v>
      </c>
      <c r="E56" s="160" t="s">
        <v>142</v>
      </c>
      <c r="F56" s="160" t="s">
        <v>137</v>
      </c>
      <c r="G56" s="161" t="s">
        <v>230</v>
      </c>
      <c r="H56" s="161" t="s">
        <v>180</v>
      </c>
      <c r="I56" s="24" t="s">
        <v>149</v>
      </c>
      <c r="J56" s="24" t="s">
        <v>141</v>
      </c>
      <c r="K56" s="162">
        <v>44111</v>
      </c>
      <c r="L56" s="162">
        <v>44117</v>
      </c>
      <c r="M56" s="163">
        <v>6</v>
      </c>
      <c r="N56" s="164" t="str">
        <v>E</v>
      </c>
    </row>
    <row r="57" spans="1:14" x14ac:dyDescent="0.25">
      <c r="A57" s="24"/>
      <c r="B57" s="24"/>
      <c r="C57" s="160">
        <v>158</v>
      </c>
      <c r="D57" s="160">
        <v>12</v>
      </c>
      <c r="E57" s="160" t="s">
        <v>142</v>
      </c>
      <c r="F57" s="160" t="s">
        <v>143</v>
      </c>
      <c r="G57" s="161" t="s">
        <v>189</v>
      </c>
      <c r="H57" s="161" t="s">
        <v>231</v>
      </c>
      <c r="I57" s="24" t="s">
        <v>149</v>
      </c>
      <c r="J57" s="24" t="s">
        <v>146</v>
      </c>
      <c r="K57" s="162">
        <v>44123</v>
      </c>
      <c r="L57" s="162">
        <v>44128</v>
      </c>
      <c r="M57" s="163">
        <v>5</v>
      </c>
      <c r="N57" s="164" t="str">
        <v>C</v>
      </c>
    </row>
    <row r="58" spans="1:14" x14ac:dyDescent="0.25">
      <c r="A58" s="24"/>
      <c r="B58" s="24"/>
      <c r="C58" s="160">
        <v>159</v>
      </c>
      <c r="D58" s="160">
        <v>36</v>
      </c>
      <c r="E58" s="160" t="s">
        <v>136</v>
      </c>
      <c r="F58" s="160" t="s">
        <v>143</v>
      </c>
      <c r="G58" s="161" t="s">
        <v>232</v>
      </c>
      <c r="H58" s="161" t="s">
        <v>185</v>
      </c>
      <c r="I58" s="24" t="s">
        <v>149</v>
      </c>
      <c r="J58" s="24" t="s">
        <v>159</v>
      </c>
      <c r="K58" s="162">
        <v>44113</v>
      </c>
      <c r="L58" s="162">
        <v>44116</v>
      </c>
      <c r="M58" s="163">
        <v>3</v>
      </c>
      <c r="N58" s="164" t="str">
        <v>A</v>
      </c>
    </row>
    <row r="59" spans="1:14" x14ac:dyDescent="0.25">
      <c r="A59" s="24"/>
      <c r="B59" s="24"/>
      <c r="C59" s="160">
        <v>160</v>
      </c>
      <c r="D59" s="160">
        <v>9</v>
      </c>
      <c r="E59" s="160" t="s">
        <v>136</v>
      </c>
      <c r="F59" s="160" t="s">
        <v>137</v>
      </c>
      <c r="G59" s="161" t="s">
        <v>233</v>
      </c>
      <c r="H59" s="161" t="s">
        <v>234</v>
      </c>
      <c r="I59" s="24" t="s">
        <v>149</v>
      </c>
      <c r="J59" s="24" t="s">
        <v>164</v>
      </c>
      <c r="K59" s="162">
        <v>44120</v>
      </c>
      <c r="L59" s="162">
        <v>44124</v>
      </c>
      <c r="M59" s="163">
        <v>4</v>
      </c>
      <c r="N59" s="164" t="str">
        <v>D</v>
      </c>
    </row>
    <row r="60" spans="1:14" x14ac:dyDescent="0.25">
      <c r="A60" s="24"/>
      <c r="B60" s="24"/>
      <c r="C60" s="160">
        <v>161</v>
      </c>
      <c r="D60" s="160">
        <v>5</v>
      </c>
      <c r="E60" s="160" t="s">
        <v>142</v>
      </c>
      <c r="F60" s="160" t="s">
        <v>137</v>
      </c>
      <c r="G60" s="161" t="s">
        <v>201</v>
      </c>
      <c r="H60" s="161" t="s">
        <v>235</v>
      </c>
      <c r="I60" s="24" t="s">
        <v>175</v>
      </c>
      <c r="J60" s="24" t="s">
        <v>170</v>
      </c>
      <c r="K60" s="162">
        <v>44117</v>
      </c>
      <c r="L60" s="162">
        <v>44121</v>
      </c>
      <c r="M60" s="163">
        <v>4</v>
      </c>
      <c r="N60" s="164" t="str">
        <v>C</v>
      </c>
    </row>
    <row r="61" spans="1:14" x14ac:dyDescent="0.25">
      <c r="A61" s="24"/>
      <c r="B61" s="24"/>
      <c r="C61" s="160">
        <v>163</v>
      </c>
      <c r="D61" s="160">
        <v>3</v>
      </c>
      <c r="E61" s="160" t="s">
        <v>136</v>
      </c>
      <c r="F61" s="160" t="s">
        <v>137</v>
      </c>
      <c r="G61" s="161" t="s">
        <v>57</v>
      </c>
      <c r="H61" s="161" t="s">
        <v>236</v>
      </c>
      <c r="I61" s="24" t="s">
        <v>227</v>
      </c>
      <c r="J61" s="24" t="s">
        <v>181</v>
      </c>
      <c r="K61" s="162">
        <v>44117</v>
      </c>
      <c r="L61" s="162">
        <v>44121</v>
      </c>
      <c r="M61" s="163">
        <v>4</v>
      </c>
      <c r="N61" s="164" t="str">
        <v>B</v>
      </c>
    </row>
    <row r="62" spans="1:14" x14ac:dyDescent="0.25">
      <c r="A62" s="24"/>
      <c r="B62" s="24"/>
      <c r="C62" s="160">
        <v>164</v>
      </c>
      <c r="D62" s="160">
        <v>6</v>
      </c>
      <c r="E62" s="160" t="s">
        <v>142</v>
      </c>
      <c r="F62" s="160" t="s">
        <v>137</v>
      </c>
      <c r="G62" s="161" t="s">
        <v>237</v>
      </c>
      <c r="H62" s="161" t="s">
        <v>238</v>
      </c>
      <c r="I62" s="24" t="s">
        <v>169</v>
      </c>
      <c r="J62" s="24" t="s">
        <v>170</v>
      </c>
      <c r="K62" s="162">
        <v>44113</v>
      </c>
      <c r="L62" s="162">
        <v>44117</v>
      </c>
      <c r="M62" s="163">
        <v>4</v>
      </c>
      <c r="N62" s="164" t="str">
        <v>C</v>
      </c>
    </row>
    <row r="63" spans="1:14" x14ac:dyDescent="0.25">
      <c r="A63" s="24"/>
      <c r="B63" s="24"/>
      <c r="C63" s="160">
        <v>165</v>
      </c>
      <c r="D63" s="160">
        <v>9</v>
      </c>
      <c r="E63" s="160" t="s">
        <v>142</v>
      </c>
      <c r="F63" s="160" t="s">
        <v>137</v>
      </c>
      <c r="G63" s="161" t="s">
        <v>239</v>
      </c>
      <c r="H63" s="161" t="s">
        <v>240</v>
      </c>
      <c r="I63" s="24" t="s">
        <v>175</v>
      </c>
      <c r="J63" s="24" t="s">
        <v>153</v>
      </c>
      <c r="K63" s="162">
        <v>44112</v>
      </c>
      <c r="L63" s="162">
        <v>44119</v>
      </c>
      <c r="M63" s="163">
        <v>7</v>
      </c>
      <c r="N63" s="164" t="str">
        <v>A</v>
      </c>
    </row>
    <row r="64" spans="1:14" x14ac:dyDescent="0.25">
      <c r="A64" s="24"/>
      <c r="B64" s="24"/>
      <c r="C64" s="160">
        <v>166</v>
      </c>
      <c r="D64" s="160">
        <v>11</v>
      </c>
      <c r="E64" s="160" t="s">
        <v>142</v>
      </c>
      <c r="F64" s="160" t="s">
        <v>137</v>
      </c>
      <c r="G64" s="161" t="s">
        <v>241</v>
      </c>
      <c r="H64" s="161" t="s">
        <v>242</v>
      </c>
      <c r="I64" s="24" t="s">
        <v>156</v>
      </c>
      <c r="J64" s="24" t="s">
        <v>159</v>
      </c>
      <c r="K64" s="162">
        <v>44122</v>
      </c>
      <c r="L64" s="162">
        <v>44126</v>
      </c>
      <c r="M64" s="163">
        <v>4</v>
      </c>
      <c r="N64" s="164" t="str">
        <v>A</v>
      </c>
    </row>
    <row r="65" spans="1:14" x14ac:dyDescent="0.25">
      <c r="A65" s="24"/>
      <c r="B65" s="24"/>
      <c r="C65" s="160">
        <v>167</v>
      </c>
      <c r="D65" s="160">
        <v>10</v>
      </c>
      <c r="E65" s="160" t="s">
        <v>142</v>
      </c>
      <c r="F65" s="160" t="s">
        <v>137</v>
      </c>
      <c r="G65" s="161" t="s">
        <v>243</v>
      </c>
      <c r="H65" s="161" t="s">
        <v>244</v>
      </c>
      <c r="I65" s="24" t="s">
        <v>169</v>
      </c>
      <c r="J65" s="24" t="s">
        <v>170</v>
      </c>
      <c r="K65" s="162">
        <v>44116</v>
      </c>
      <c r="L65" s="162">
        <v>44124</v>
      </c>
      <c r="M65" s="163">
        <v>8</v>
      </c>
      <c r="N65" s="164" t="str">
        <v>C</v>
      </c>
    </row>
    <row r="66" spans="1:14" x14ac:dyDescent="0.25">
      <c r="A66" s="24"/>
      <c r="B66" s="24"/>
      <c r="C66" s="160">
        <v>168</v>
      </c>
      <c r="D66" s="160">
        <v>9</v>
      </c>
      <c r="E66" s="160" t="s">
        <v>136</v>
      </c>
      <c r="F66" s="160" t="s">
        <v>143</v>
      </c>
      <c r="G66" s="161" t="s">
        <v>245</v>
      </c>
      <c r="H66" s="161" t="s">
        <v>246</v>
      </c>
      <c r="I66" s="24" t="s">
        <v>149</v>
      </c>
      <c r="J66" s="24" t="s">
        <v>159</v>
      </c>
      <c r="K66" s="162">
        <v>44123</v>
      </c>
      <c r="L66" s="162">
        <v>44125</v>
      </c>
      <c r="M66" s="163">
        <v>2</v>
      </c>
      <c r="N66" s="164" t="str">
        <v>A</v>
      </c>
    </row>
    <row r="67" spans="1:14" x14ac:dyDescent="0.25">
      <c r="A67" s="24"/>
      <c r="B67" s="24"/>
      <c r="C67" s="160">
        <v>169</v>
      </c>
      <c r="D67" s="160">
        <v>6</v>
      </c>
      <c r="E67" s="160" t="s">
        <v>142</v>
      </c>
      <c r="F67" s="160" t="s">
        <v>143</v>
      </c>
      <c r="G67" s="161" t="s">
        <v>247</v>
      </c>
      <c r="H67" s="161" t="s">
        <v>220</v>
      </c>
      <c r="I67" s="24" t="s">
        <v>149</v>
      </c>
      <c r="J67" s="24" t="s">
        <v>181</v>
      </c>
      <c r="K67" s="162">
        <v>44113</v>
      </c>
      <c r="L67" s="162">
        <v>44118</v>
      </c>
      <c r="M67" s="163">
        <v>5</v>
      </c>
      <c r="N67" s="164" t="str">
        <v>B</v>
      </c>
    </row>
    <row r="68" spans="1:14" x14ac:dyDescent="0.25">
      <c r="A68" s="24"/>
      <c r="B68" s="24"/>
      <c r="C68" s="160">
        <v>170</v>
      </c>
      <c r="D68" s="160">
        <v>5</v>
      </c>
      <c r="E68" s="160" t="s">
        <v>142</v>
      </c>
      <c r="F68" s="160" t="s">
        <v>137</v>
      </c>
      <c r="G68" s="161" t="s">
        <v>248</v>
      </c>
      <c r="H68" s="161" t="s">
        <v>249</v>
      </c>
      <c r="I68" s="24" t="s">
        <v>156</v>
      </c>
      <c r="J68" s="24" t="s">
        <v>150</v>
      </c>
      <c r="K68" s="162">
        <v>44122</v>
      </c>
      <c r="L68" s="162">
        <v>44124</v>
      </c>
      <c r="M68" s="163">
        <v>2</v>
      </c>
      <c r="N68" s="164" t="str">
        <v>C</v>
      </c>
    </row>
    <row r="69" spans="1:14" x14ac:dyDescent="0.25">
      <c r="A69" s="24"/>
      <c r="B69" s="24"/>
      <c r="C69" s="160">
        <v>171</v>
      </c>
      <c r="D69" s="160">
        <v>22</v>
      </c>
      <c r="E69" s="160" t="s">
        <v>136</v>
      </c>
      <c r="F69" s="160" t="s">
        <v>137</v>
      </c>
      <c r="G69" s="161" t="s">
        <v>250</v>
      </c>
      <c r="H69" s="161" t="s">
        <v>251</v>
      </c>
      <c r="I69" s="24" t="s">
        <v>140</v>
      </c>
      <c r="J69" s="24" t="s">
        <v>146</v>
      </c>
      <c r="K69" s="162">
        <v>44119</v>
      </c>
      <c r="L69" s="162">
        <v>44120</v>
      </c>
      <c r="M69" s="163">
        <v>1</v>
      </c>
      <c r="N69" s="164" t="str">
        <v>C</v>
      </c>
    </row>
    <row r="70" spans="1:14" x14ac:dyDescent="0.25">
      <c r="A70" s="24"/>
      <c r="B70" s="24"/>
      <c r="C70" s="160">
        <v>172</v>
      </c>
      <c r="D70" s="160">
        <v>9</v>
      </c>
      <c r="E70" s="160" t="s">
        <v>136</v>
      </c>
      <c r="F70" s="160" t="s">
        <v>137</v>
      </c>
      <c r="G70" s="161" t="s">
        <v>239</v>
      </c>
      <c r="H70" s="161" t="s">
        <v>252</v>
      </c>
      <c r="I70" s="24" t="s">
        <v>169</v>
      </c>
      <c r="J70" s="24" t="s">
        <v>150</v>
      </c>
      <c r="K70" s="162">
        <v>44123</v>
      </c>
      <c r="L70" s="162">
        <v>44128</v>
      </c>
      <c r="M70" s="163">
        <v>5</v>
      </c>
      <c r="N70" s="164" t="str">
        <v>C</v>
      </c>
    </row>
    <row r="71" spans="1:14" x14ac:dyDescent="0.25">
      <c r="A71" s="24"/>
      <c r="B71" s="24"/>
      <c r="C71" s="160">
        <v>173</v>
      </c>
      <c r="D71" s="160">
        <v>1</v>
      </c>
      <c r="E71" s="160" t="s">
        <v>142</v>
      </c>
      <c r="F71" s="160" t="s">
        <v>137</v>
      </c>
      <c r="G71" s="161" t="s">
        <v>250</v>
      </c>
      <c r="H71" s="161" t="s">
        <v>253</v>
      </c>
      <c r="I71" s="24" t="s">
        <v>140</v>
      </c>
      <c r="J71" s="24" t="s">
        <v>141</v>
      </c>
      <c r="K71" s="162">
        <v>44123</v>
      </c>
      <c r="L71" s="162">
        <v>44125</v>
      </c>
      <c r="M71" s="163">
        <v>2</v>
      </c>
      <c r="N71" s="164" t="str">
        <v>E</v>
      </c>
    </row>
    <row r="72" spans="1:14" x14ac:dyDescent="0.25">
      <c r="A72" s="24"/>
      <c r="B72" s="24"/>
      <c r="C72" s="160">
        <v>174</v>
      </c>
      <c r="D72" s="160">
        <v>6</v>
      </c>
      <c r="E72" s="160" t="s">
        <v>142</v>
      </c>
      <c r="F72" s="160" t="s">
        <v>143</v>
      </c>
      <c r="G72" s="161" t="s">
        <v>199</v>
      </c>
      <c r="H72" s="161" t="s">
        <v>249</v>
      </c>
      <c r="I72" s="24" t="s">
        <v>156</v>
      </c>
      <c r="J72" s="24" t="s">
        <v>153</v>
      </c>
      <c r="K72" s="162">
        <v>44111</v>
      </c>
      <c r="L72" s="162">
        <v>44116</v>
      </c>
      <c r="M72" s="163">
        <v>5</v>
      </c>
      <c r="N72" s="164" t="str">
        <v>A</v>
      </c>
    </row>
    <row r="73" spans="1:14" x14ac:dyDescent="0.25">
      <c r="A73" s="24"/>
      <c r="B73" s="24"/>
      <c r="C73" s="160">
        <v>175</v>
      </c>
      <c r="D73" s="160">
        <v>30</v>
      </c>
      <c r="E73" s="160" t="s">
        <v>136</v>
      </c>
      <c r="F73" s="160" t="s">
        <v>143</v>
      </c>
      <c r="G73" s="161" t="s">
        <v>254</v>
      </c>
      <c r="H73" s="161" t="s">
        <v>255</v>
      </c>
      <c r="I73" s="24" t="s">
        <v>140</v>
      </c>
      <c r="J73" s="24" t="s">
        <v>181</v>
      </c>
      <c r="K73" s="162">
        <v>44122</v>
      </c>
      <c r="L73" s="162">
        <v>44124</v>
      </c>
      <c r="M73" s="163">
        <v>2</v>
      </c>
      <c r="N73" s="164" t="str">
        <v>B</v>
      </c>
    </row>
    <row r="74" spans="1:14" x14ac:dyDescent="0.25">
      <c r="A74" s="24"/>
      <c r="B74" s="24"/>
      <c r="C74" s="160">
        <v>176</v>
      </c>
      <c r="D74" s="160">
        <v>2</v>
      </c>
      <c r="E74" s="160" t="s">
        <v>142</v>
      </c>
      <c r="F74" s="160" t="s">
        <v>137</v>
      </c>
      <c r="G74" s="161" t="s">
        <v>256</v>
      </c>
      <c r="H74" s="161" t="s">
        <v>257</v>
      </c>
      <c r="I74" s="24" t="s">
        <v>140</v>
      </c>
      <c r="J74" s="24" t="s">
        <v>146</v>
      </c>
      <c r="K74" s="162">
        <v>44123</v>
      </c>
      <c r="L74" s="162">
        <v>44124</v>
      </c>
      <c r="M74" s="163">
        <v>1</v>
      </c>
      <c r="N74" s="164" t="str">
        <v>C</v>
      </c>
    </row>
    <row r="75" spans="1:14" x14ac:dyDescent="0.25">
      <c r="A75" s="24"/>
      <c r="B75" s="24"/>
      <c r="C75" s="160">
        <v>178</v>
      </c>
      <c r="D75" s="160">
        <v>8</v>
      </c>
      <c r="E75" s="160" t="s">
        <v>136</v>
      </c>
      <c r="F75" s="160" t="s">
        <v>137</v>
      </c>
      <c r="G75" s="161" t="s">
        <v>258</v>
      </c>
      <c r="H75" s="161" t="s">
        <v>259</v>
      </c>
      <c r="I75" s="24" t="s">
        <v>156</v>
      </c>
      <c r="J75" s="24" t="s">
        <v>141</v>
      </c>
      <c r="K75" s="162">
        <v>44123</v>
      </c>
      <c r="L75" s="162">
        <v>44125</v>
      </c>
      <c r="M75" s="163">
        <v>2</v>
      </c>
      <c r="N75" s="164" t="str">
        <v>E</v>
      </c>
    </row>
    <row r="76" spans="1:14" x14ac:dyDescent="0.25">
      <c r="A76" s="24"/>
      <c r="B76" s="24"/>
      <c r="C76" s="160">
        <v>179</v>
      </c>
      <c r="D76" s="160">
        <v>12</v>
      </c>
      <c r="E76" s="160" t="s">
        <v>136</v>
      </c>
      <c r="F76" s="160" t="s">
        <v>137</v>
      </c>
      <c r="G76" s="161" t="s">
        <v>183</v>
      </c>
      <c r="H76" s="161" t="s">
        <v>260</v>
      </c>
      <c r="I76" s="24" t="s">
        <v>169</v>
      </c>
      <c r="J76" s="24" t="s">
        <v>141</v>
      </c>
      <c r="K76" s="162">
        <v>44110</v>
      </c>
      <c r="L76" s="162">
        <v>44118</v>
      </c>
      <c r="M76" s="163">
        <v>8</v>
      </c>
      <c r="N76" s="164" t="str">
        <v>E</v>
      </c>
    </row>
    <row r="77" spans="1:14" x14ac:dyDescent="0.25">
      <c r="A77" s="24"/>
      <c r="B77" s="24"/>
      <c r="C77" s="160">
        <v>180</v>
      </c>
      <c r="D77" s="160">
        <v>36</v>
      </c>
      <c r="E77" s="160" t="s">
        <v>142</v>
      </c>
      <c r="F77" s="160" t="s">
        <v>143</v>
      </c>
      <c r="G77" s="161" t="s">
        <v>261</v>
      </c>
      <c r="H77" s="161" t="s">
        <v>262</v>
      </c>
      <c r="I77" s="24" t="s">
        <v>140</v>
      </c>
      <c r="J77" s="24" t="s">
        <v>164</v>
      </c>
      <c r="K77" s="162">
        <v>44113</v>
      </c>
      <c r="L77" s="162">
        <v>44117</v>
      </c>
      <c r="M77" s="163">
        <v>4</v>
      </c>
      <c r="N77" s="164" t="str">
        <v>D</v>
      </c>
    </row>
    <row r="78" spans="1:14" x14ac:dyDescent="0.25">
      <c r="A78" s="24"/>
      <c r="B78" s="24"/>
      <c r="C78" s="160">
        <v>181</v>
      </c>
      <c r="D78" s="160">
        <v>9</v>
      </c>
      <c r="E78" s="160" t="s">
        <v>142</v>
      </c>
      <c r="F78" s="160" t="s">
        <v>143</v>
      </c>
      <c r="G78" s="161" t="s">
        <v>199</v>
      </c>
      <c r="H78" s="161" t="s">
        <v>263</v>
      </c>
      <c r="I78" s="24" t="s">
        <v>140</v>
      </c>
      <c r="J78" s="24" t="s">
        <v>181</v>
      </c>
      <c r="K78" s="162">
        <v>44116</v>
      </c>
      <c r="L78" s="162">
        <v>44118</v>
      </c>
      <c r="M78" s="163">
        <v>2</v>
      </c>
      <c r="N78" s="164" t="str">
        <v>B</v>
      </c>
    </row>
    <row r="79" spans="1:14" x14ac:dyDescent="0.25">
      <c r="A79" s="24"/>
      <c r="B79" s="24"/>
      <c r="C79" s="160">
        <v>182</v>
      </c>
      <c r="D79" s="160">
        <v>5</v>
      </c>
      <c r="E79" s="160" t="s">
        <v>136</v>
      </c>
      <c r="F79" s="160" t="s">
        <v>137</v>
      </c>
      <c r="G79" s="161" t="s">
        <v>232</v>
      </c>
      <c r="H79" s="161" t="s">
        <v>264</v>
      </c>
      <c r="I79" s="24" t="s">
        <v>140</v>
      </c>
      <c r="J79" s="24" t="s">
        <v>141</v>
      </c>
      <c r="K79" s="162">
        <v>44118</v>
      </c>
      <c r="L79" s="162">
        <v>44124</v>
      </c>
      <c r="M79" s="163">
        <v>6</v>
      </c>
      <c r="N79" s="164" t="str">
        <v>E</v>
      </c>
    </row>
    <row r="80" spans="1:14" x14ac:dyDescent="0.25">
      <c r="A80" s="24"/>
      <c r="B80" s="24"/>
      <c r="C80" s="160">
        <v>183</v>
      </c>
      <c r="D80" s="160">
        <v>11</v>
      </c>
      <c r="E80" s="160" t="s">
        <v>142</v>
      </c>
      <c r="F80" s="160" t="s">
        <v>137</v>
      </c>
      <c r="G80" s="161" t="s">
        <v>151</v>
      </c>
      <c r="H80" s="161" t="s">
        <v>265</v>
      </c>
      <c r="I80" s="24" t="s">
        <v>175</v>
      </c>
      <c r="J80" s="24" t="s">
        <v>153</v>
      </c>
      <c r="K80" s="162">
        <v>44114</v>
      </c>
      <c r="L80" s="162">
        <v>44120</v>
      </c>
      <c r="M80" s="163">
        <v>6</v>
      </c>
      <c r="N80" s="164" t="str">
        <v>A</v>
      </c>
    </row>
    <row r="81" spans="1:14" x14ac:dyDescent="0.25">
      <c r="A81" s="24"/>
      <c r="B81" s="24"/>
      <c r="C81" s="160">
        <v>184</v>
      </c>
      <c r="D81" s="160">
        <v>3</v>
      </c>
      <c r="E81" s="160" t="s">
        <v>142</v>
      </c>
      <c r="F81" s="160" t="s">
        <v>137</v>
      </c>
      <c r="G81" s="161" t="s">
        <v>157</v>
      </c>
      <c r="H81" s="161" t="s">
        <v>266</v>
      </c>
      <c r="I81" s="24" t="s">
        <v>140</v>
      </c>
      <c r="J81" s="24" t="s">
        <v>146</v>
      </c>
      <c r="K81" s="162">
        <v>44122</v>
      </c>
      <c r="L81" s="162">
        <v>44129</v>
      </c>
      <c r="M81" s="163">
        <v>7</v>
      </c>
      <c r="N81" s="164" t="str">
        <v>C</v>
      </c>
    </row>
    <row r="82" spans="1:14" x14ac:dyDescent="0.25">
      <c r="A82" s="24"/>
      <c r="B82" s="24"/>
      <c r="C82" s="160">
        <v>185</v>
      </c>
      <c r="D82" s="160">
        <v>6</v>
      </c>
      <c r="E82" s="160" t="s">
        <v>136</v>
      </c>
      <c r="F82" s="160" t="s">
        <v>137</v>
      </c>
      <c r="G82" s="161" t="s">
        <v>250</v>
      </c>
      <c r="H82" s="161" t="s">
        <v>267</v>
      </c>
      <c r="I82" s="24" t="s">
        <v>140</v>
      </c>
      <c r="J82" s="24" t="s">
        <v>181</v>
      </c>
      <c r="K82" s="162">
        <v>44118</v>
      </c>
      <c r="L82" s="162">
        <v>44120</v>
      </c>
      <c r="M82" s="163">
        <v>2</v>
      </c>
      <c r="N82" s="164" t="str">
        <v>B</v>
      </c>
    </row>
    <row r="83" spans="1:14" x14ac:dyDescent="0.25">
      <c r="A83" s="24"/>
      <c r="B83" s="24"/>
      <c r="C83" s="160">
        <v>187</v>
      </c>
      <c r="D83" s="160">
        <v>11</v>
      </c>
      <c r="E83" s="160" t="s">
        <v>142</v>
      </c>
      <c r="F83" s="160" t="s">
        <v>137</v>
      </c>
      <c r="G83" s="161" t="s">
        <v>268</v>
      </c>
      <c r="H83" s="161" t="s">
        <v>269</v>
      </c>
      <c r="I83" s="24" t="s">
        <v>175</v>
      </c>
      <c r="J83" s="24" t="s">
        <v>181</v>
      </c>
      <c r="K83" s="162">
        <v>44111</v>
      </c>
      <c r="L83" s="162">
        <v>44124</v>
      </c>
      <c r="M83" s="163">
        <v>13</v>
      </c>
      <c r="N83" s="164" t="str">
        <v>B</v>
      </c>
    </row>
    <row r="84" spans="1:14" x14ac:dyDescent="0.25">
      <c r="A84" s="24"/>
      <c r="B84" s="24"/>
      <c r="C84" s="160">
        <v>188</v>
      </c>
      <c r="D84" s="160">
        <v>10</v>
      </c>
      <c r="E84" s="160" t="s">
        <v>142</v>
      </c>
      <c r="F84" s="160" t="s">
        <v>137</v>
      </c>
      <c r="G84" s="161" t="s">
        <v>270</v>
      </c>
      <c r="H84" s="161" t="s">
        <v>271</v>
      </c>
      <c r="I84" s="24" t="s">
        <v>149</v>
      </c>
      <c r="J84" s="24" t="s">
        <v>181</v>
      </c>
      <c r="K84" s="162">
        <v>44111</v>
      </c>
      <c r="L84" s="162">
        <v>44117</v>
      </c>
      <c r="M84" s="163">
        <v>6</v>
      </c>
      <c r="N84" s="164" t="str">
        <v>B</v>
      </c>
    </row>
    <row r="85" spans="1:14" x14ac:dyDescent="0.25">
      <c r="A85" s="24"/>
      <c r="B85" s="24"/>
      <c r="C85" s="160">
        <v>189</v>
      </c>
      <c r="D85" s="160">
        <v>9</v>
      </c>
      <c r="E85" s="160" t="s">
        <v>136</v>
      </c>
      <c r="F85" s="160" t="s">
        <v>137</v>
      </c>
      <c r="G85" s="161" t="s">
        <v>272</v>
      </c>
      <c r="H85" s="161" t="s">
        <v>273</v>
      </c>
      <c r="I85" s="24" t="s">
        <v>169</v>
      </c>
      <c r="J85" s="24" t="s">
        <v>159</v>
      </c>
      <c r="K85" s="162">
        <v>44114</v>
      </c>
      <c r="L85" s="162">
        <v>44121</v>
      </c>
      <c r="M85" s="163">
        <v>7</v>
      </c>
      <c r="N85" s="164" t="str">
        <v>A</v>
      </c>
    </row>
    <row r="86" spans="1:14" x14ac:dyDescent="0.25">
      <c r="A86" s="24"/>
      <c r="B86" s="24"/>
      <c r="C86" s="160">
        <v>190</v>
      </c>
      <c r="D86" s="160">
        <v>6</v>
      </c>
      <c r="E86" s="160" t="s">
        <v>136</v>
      </c>
      <c r="F86" s="160" t="s">
        <v>143</v>
      </c>
      <c r="G86" s="161" t="s">
        <v>171</v>
      </c>
      <c r="H86" s="161" t="s">
        <v>274</v>
      </c>
      <c r="I86" s="24" t="s">
        <v>140</v>
      </c>
      <c r="J86" s="24" t="s">
        <v>181</v>
      </c>
      <c r="K86" s="162">
        <v>44123</v>
      </c>
      <c r="L86" s="162">
        <v>44125</v>
      </c>
      <c r="M86" s="163">
        <v>2</v>
      </c>
      <c r="N86" s="164" t="str">
        <v>B</v>
      </c>
    </row>
    <row r="87" spans="1:14" x14ac:dyDescent="0.25">
      <c r="A87" s="24"/>
      <c r="B87" s="24"/>
      <c r="C87" s="160">
        <v>192</v>
      </c>
      <c r="D87" s="160">
        <v>22</v>
      </c>
      <c r="E87" s="160" t="s">
        <v>142</v>
      </c>
      <c r="F87" s="160" t="s">
        <v>137</v>
      </c>
      <c r="G87" s="161" t="s">
        <v>275</v>
      </c>
      <c r="H87" s="161" t="s">
        <v>276</v>
      </c>
      <c r="I87" s="24" t="s">
        <v>156</v>
      </c>
      <c r="J87" s="24" t="s">
        <v>153</v>
      </c>
      <c r="K87" s="162">
        <v>44117</v>
      </c>
      <c r="L87" s="162">
        <v>44121</v>
      </c>
      <c r="M87" s="163">
        <v>4</v>
      </c>
      <c r="N87" s="164" t="str">
        <v>A</v>
      </c>
    </row>
    <row r="88" spans="1:14" x14ac:dyDescent="0.25">
      <c r="A88" s="24"/>
      <c r="B88" s="24"/>
      <c r="C88" s="160">
        <v>193</v>
      </c>
      <c r="D88" s="160">
        <v>9</v>
      </c>
      <c r="E88" s="160" t="s">
        <v>136</v>
      </c>
      <c r="F88" s="160" t="s">
        <v>137</v>
      </c>
      <c r="G88" s="161" t="s">
        <v>247</v>
      </c>
      <c r="H88" s="161" t="s">
        <v>277</v>
      </c>
      <c r="I88" s="24" t="s">
        <v>169</v>
      </c>
      <c r="J88" s="24" t="s">
        <v>159</v>
      </c>
      <c r="K88" s="162">
        <v>44120</v>
      </c>
      <c r="L88" s="162">
        <v>44122</v>
      </c>
      <c r="M88" s="163">
        <v>2</v>
      </c>
      <c r="N88" s="164" t="str">
        <v>A</v>
      </c>
    </row>
    <row r="89" spans="1:14" x14ac:dyDescent="0.25">
      <c r="A89" s="24"/>
      <c r="B89" s="24"/>
      <c r="C89" s="160">
        <v>194</v>
      </c>
      <c r="D89" s="160">
        <v>6</v>
      </c>
      <c r="E89" s="160" t="s">
        <v>136</v>
      </c>
      <c r="F89" s="160" t="s">
        <v>137</v>
      </c>
      <c r="G89" s="161" t="s">
        <v>160</v>
      </c>
      <c r="H89" s="161" t="s">
        <v>278</v>
      </c>
      <c r="I89" s="24" t="s">
        <v>149</v>
      </c>
      <c r="J89" s="24" t="s">
        <v>141</v>
      </c>
      <c r="K89" s="162">
        <v>44123</v>
      </c>
      <c r="L89" s="162">
        <v>44127</v>
      </c>
      <c r="M89" s="163">
        <v>4</v>
      </c>
      <c r="N89" s="164" t="str">
        <v>E</v>
      </c>
    </row>
    <row r="90" spans="1:14" x14ac:dyDescent="0.25">
      <c r="A90" s="24"/>
      <c r="B90" s="24"/>
      <c r="C90" s="160">
        <v>196</v>
      </c>
      <c r="D90" s="160">
        <v>3</v>
      </c>
      <c r="E90" s="160" t="s">
        <v>142</v>
      </c>
      <c r="F90" s="160" t="s">
        <v>137</v>
      </c>
      <c r="G90" s="161" t="s">
        <v>225</v>
      </c>
      <c r="H90" s="161" t="s">
        <v>204</v>
      </c>
      <c r="I90" s="24" t="s">
        <v>175</v>
      </c>
      <c r="J90" s="24" t="s">
        <v>196</v>
      </c>
      <c r="K90" s="162">
        <v>44114</v>
      </c>
      <c r="L90" s="162">
        <v>44121</v>
      </c>
      <c r="M90" s="163">
        <v>7</v>
      </c>
      <c r="N90" s="164" t="str">
        <v>E</v>
      </c>
    </row>
    <row r="91" spans="1:14" x14ac:dyDescent="0.25">
      <c r="A91" s="24"/>
      <c r="B91" s="24"/>
      <c r="C91" s="160">
        <v>197</v>
      </c>
      <c r="D91" s="160">
        <v>6</v>
      </c>
      <c r="E91" s="160" t="s">
        <v>136</v>
      </c>
      <c r="F91" s="160" t="s">
        <v>137</v>
      </c>
      <c r="G91" s="161" t="s">
        <v>279</v>
      </c>
      <c r="H91" s="161" t="s">
        <v>240</v>
      </c>
      <c r="I91" s="24" t="s">
        <v>140</v>
      </c>
      <c r="J91" s="24" t="s">
        <v>170</v>
      </c>
      <c r="K91" s="162">
        <v>44116</v>
      </c>
      <c r="L91" s="162">
        <v>44119</v>
      </c>
      <c r="M91" s="163">
        <v>3</v>
      </c>
      <c r="N91" s="164" t="str">
        <v>C</v>
      </c>
    </row>
    <row r="92" spans="1:14" x14ac:dyDescent="0.25">
      <c r="A92" s="24"/>
      <c r="B92" s="24"/>
      <c r="C92" s="160">
        <v>198</v>
      </c>
      <c r="D92" s="160">
        <v>5</v>
      </c>
      <c r="E92" s="160" t="s">
        <v>142</v>
      </c>
      <c r="F92" s="160" t="s">
        <v>137</v>
      </c>
      <c r="G92" s="161" t="s">
        <v>280</v>
      </c>
      <c r="H92" s="161" t="s">
        <v>281</v>
      </c>
      <c r="I92" s="24" t="s">
        <v>175</v>
      </c>
      <c r="J92" s="24" t="s">
        <v>196</v>
      </c>
      <c r="K92" s="162">
        <v>44124</v>
      </c>
      <c r="L92" s="162">
        <v>44126</v>
      </c>
      <c r="M92" s="163">
        <v>2</v>
      </c>
      <c r="N92" s="164" t="str">
        <v>E</v>
      </c>
    </row>
    <row r="93" spans="1:14" x14ac:dyDescent="0.25">
      <c r="A93" s="24"/>
      <c r="B93" s="24"/>
      <c r="C93" s="160">
        <v>199</v>
      </c>
      <c r="D93" s="160">
        <v>4</v>
      </c>
      <c r="E93" s="160" t="s">
        <v>142</v>
      </c>
      <c r="F93" s="160" t="s">
        <v>137</v>
      </c>
      <c r="G93" s="161" t="s">
        <v>282</v>
      </c>
      <c r="H93" s="161" t="s">
        <v>283</v>
      </c>
      <c r="I93" s="24" t="s">
        <v>140</v>
      </c>
      <c r="J93" s="24" t="s">
        <v>164</v>
      </c>
      <c r="K93" s="162">
        <v>44123</v>
      </c>
      <c r="L93" s="162">
        <v>44130</v>
      </c>
      <c r="M93" s="163">
        <v>7</v>
      </c>
      <c r="N93" s="164" t="str">
        <v>D</v>
      </c>
    </row>
    <row r="94" spans="1:14" x14ac:dyDescent="0.25">
      <c r="A94" s="24"/>
      <c r="B94" s="24"/>
      <c r="C94" s="160">
        <v>200</v>
      </c>
      <c r="D94" s="160">
        <v>14</v>
      </c>
      <c r="E94" s="160" t="s">
        <v>136</v>
      </c>
      <c r="F94" s="160" t="s">
        <v>143</v>
      </c>
      <c r="G94" s="161" t="s">
        <v>256</v>
      </c>
      <c r="H94" s="161" t="s">
        <v>187</v>
      </c>
      <c r="I94" s="24" t="s">
        <v>175</v>
      </c>
      <c r="J94" s="24" t="s">
        <v>150</v>
      </c>
      <c r="K94" s="162">
        <v>44114</v>
      </c>
      <c r="L94" s="162">
        <v>44119</v>
      </c>
      <c r="M94" s="163">
        <v>5</v>
      </c>
      <c r="N94" s="164" t="str">
        <v>C</v>
      </c>
    </row>
    <row r="95" spans="1:14" x14ac:dyDescent="0.25">
      <c r="A95" s="24"/>
      <c r="B95" s="24"/>
      <c r="C95" s="160">
        <v>201</v>
      </c>
      <c r="D95" s="160">
        <v>18</v>
      </c>
      <c r="E95" s="160" t="s">
        <v>136</v>
      </c>
      <c r="F95" s="160" t="s">
        <v>143</v>
      </c>
      <c r="G95" s="161" t="s">
        <v>284</v>
      </c>
      <c r="H95" s="161" t="s">
        <v>226</v>
      </c>
      <c r="I95" s="24" t="s">
        <v>140</v>
      </c>
      <c r="J95" s="24" t="s">
        <v>170</v>
      </c>
      <c r="K95" s="162">
        <v>44123</v>
      </c>
      <c r="L95" s="162">
        <v>44129</v>
      </c>
      <c r="M95" s="163">
        <v>6</v>
      </c>
      <c r="N95" s="164" t="str">
        <v>C</v>
      </c>
    </row>
    <row r="96" spans="1:14" x14ac:dyDescent="0.25">
      <c r="A96" s="24"/>
      <c r="B96" s="24"/>
      <c r="C96" s="160">
        <v>202</v>
      </c>
      <c r="D96" s="160">
        <v>20</v>
      </c>
      <c r="E96" s="160" t="s">
        <v>136</v>
      </c>
      <c r="F96" s="160" t="s">
        <v>137</v>
      </c>
      <c r="G96" s="161" t="s">
        <v>285</v>
      </c>
      <c r="H96" s="161" t="s">
        <v>286</v>
      </c>
      <c r="I96" s="24" t="s">
        <v>156</v>
      </c>
      <c r="J96" s="24" t="s">
        <v>153</v>
      </c>
      <c r="K96" s="162">
        <v>44115</v>
      </c>
      <c r="L96" s="162">
        <v>44120</v>
      </c>
      <c r="M96" s="163">
        <v>5</v>
      </c>
      <c r="N96" s="164" t="str">
        <v>A</v>
      </c>
    </row>
    <row r="97" spans="1:14" x14ac:dyDescent="0.25">
      <c r="A97" s="24"/>
      <c r="B97" s="24"/>
      <c r="C97" s="160">
        <v>203</v>
      </c>
      <c r="D97" s="160">
        <v>14</v>
      </c>
      <c r="E97" s="160" t="s">
        <v>142</v>
      </c>
      <c r="F97" s="160" t="s">
        <v>137</v>
      </c>
      <c r="G97" s="161" t="s">
        <v>287</v>
      </c>
      <c r="H97" s="161" t="s">
        <v>240</v>
      </c>
      <c r="I97" s="24" t="s">
        <v>175</v>
      </c>
      <c r="J97" s="24" t="s">
        <v>150</v>
      </c>
      <c r="K97" s="162">
        <v>44123</v>
      </c>
      <c r="L97" s="162">
        <v>44131</v>
      </c>
      <c r="M97" s="163">
        <v>8</v>
      </c>
      <c r="N97" s="164" t="str">
        <v>C</v>
      </c>
    </row>
    <row r="98" spans="1:14" x14ac:dyDescent="0.25">
      <c r="A98" s="24"/>
      <c r="B98" s="24"/>
      <c r="C98" s="160">
        <v>204</v>
      </c>
      <c r="D98" s="160">
        <v>11</v>
      </c>
      <c r="E98" s="160" t="s">
        <v>142</v>
      </c>
      <c r="F98" s="160" t="s">
        <v>137</v>
      </c>
      <c r="G98" s="161" t="s">
        <v>157</v>
      </c>
      <c r="H98" s="161" t="s">
        <v>288</v>
      </c>
      <c r="I98" s="24" t="s">
        <v>140</v>
      </c>
      <c r="J98" s="24" t="s">
        <v>164</v>
      </c>
      <c r="K98" s="162">
        <v>44119</v>
      </c>
      <c r="L98" s="162">
        <v>44120</v>
      </c>
      <c r="M98" s="163">
        <v>1</v>
      </c>
      <c r="N98" s="164" t="str">
        <v>D</v>
      </c>
    </row>
    <row r="99" spans="1:14" x14ac:dyDescent="0.25">
      <c r="A99" s="24"/>
      <c r="B99" s="24"/>
      <c r="C99" s="160">
        <v>205</v>
      </c>
      <c r="D99" s="160">
        <v>2</v>
      </c>
      <c r="E99" s="160" t="s">
        <v>136</v>
      </c>
      <c r="F99" s="160" t="s">
        <v>137</v>
      </c>
      <c r="G99" s="161" t="s">
        <v>282</v>
      </c>
      <c r="H99" s="161" t="s">
        <v>158</v>
      </c>
      <c r="I99" s="24" t="s">
        <v>140</v>
      </c>
      <c r="J99" s="24" t="s">
        <v>159</v>
      </c>
      <c r="K99" s="162">
        <v>44116</v>
      </c>
      <c r="L99" s="162">
        <v>44122</v>
      </c>
      <c r="M99" s="163">
        <v>6</v>
      </c>
      <c r="N99" s="164" t="str">
        <v>A</v>
      </c>
    </row>
    <row r="100" spans="1:14" x14ac:dyDescent="0.25">
      <c r="A100" s="24"/>
      <c r="B100" s="24"/>
      <c r="C100" s="160">
        <v>206</v>
      </c>
      <c r="D100" s="160">
        <v>0</v>
      </c>
      <c r="E100" s="160" t="s">
        <v>142</v>
      </c>
      <c r="F100" s="160" t="s">
        <v>143</v>
      </c>
      <c r="G100" s="161" t="s">
        <v>289</v>
      </c>
      <c r="H100" s="161" t="s">
        <v>290</v>
      </c>
      <c r="I100" s="24" t="s">
        <v>140</v>
      </c>
      <c r="J100" s="24" t="s">
        <v>146</v>
      </c>
      <c r="K100" s="162">
        <v>44113</v>
      </c>
      <c r="L100" s="162">
        <v>44122</v>
      </c>
      <c r="M100" s="163">
        <v>9</v>
      </c>
      <c r="N100" s="164" t="str">
        <v>C</v>
      </c>
    </row>
    <row r="101" spans="1:14" x14ac:dyDescent="0.25">
      <c r="A101" s="24"/>
      <c r="B101" s="24"/>
      <c r="C101" s="160">
        <v>207</v>
      </c>
      <c r="D101" s="160">
        <v>0</v>
      </c>
      <c r="E101" s="160" t="s">
        <v>142</v>
      </c>
      <c r="F101" s="160" t="s">
        <v>143</v>
      </c>
      <c r="G101" s="161" t="s">
        <v>167</v>
      </c>
      <c r="H101" s="161" t="s">
        <v>139</v>
      </c>
      <c r="I101" s="24" t="s">
        <v>140</v>
      </c>
      <c r="J101" s="24" t="s">
        <v>150</v>
      </c>
      <c r="K101" s="162">
        <v>44112</v>
      </c>
      <c r="L101" s="162">
        <v>44113</v>
      </c>
      <c r="M101" s="163">
        <v>1</v>
      </c>
      <c r="N101" s="164" t="str">
        <v>C</v>
      </c>
    </row>
    <row r="102" spans="1:14" x14ac:dyDescent="0.25">
      <c r="A102" s="24"/>
      <c r="B102" s="24"/>
      <c r="C102" s="160">
        <v>208</v>
      </c>
      <c r="D102" s="160">
        <v>8</v>
      </c>
      <c r="E102" s="160" t="s">
        <v>136</v>
      </c>
      <c r="F102" s="160" t="s">
        <v>137</v>
      </c>
      <c r="G102" s="161" t="s">
        <v>291</v>
      </c>
      <c r="H102" s="161" t="s">
        <v>292</v>
      </c>
      <c r="I102" s="24" t="s">
        <v>175</v>
      </c>
      <c r="J102" s="24" t="s">
        <v>181</v>
      </c>
      <c r="K102" s="162">
        <v>44114</v>
      </c>
      <c r="L102" s="162">
        <v>44130</v>
      </c>
      <c r="M102" s="163">
        <v>16</v>
      </c>
      <c r="N102" s="164" t="str">
        <v>B</v>
      </c>
    </row>
    <row r="103" spans="1:14" x14ac:dyDescent="0.25">
      <c r="A103" s="24"/>
      <c r="B103" s="24"/>
      <c r="C103" s="160">
        <v>209</v>
      </c>
      <c r="D103" s="160">
        <v>7</v>
      </c>
      <c r="E103" s="160" t="s">
        <v>136</v>
      </c>
      <c r="F103" s="160" t="s">
        <v>137</v>
      </c>
      <c r="G103" s="161" t="s">
        <v>293</v>
      </c>
      <c r="H103" s="161" t="s">
        <v>294</v>
      </c>
      <c r="I103" s="24" t="s">
        <v>156</v>
      </c>
      <c r="J103" s="24" t="s">
        <v>181</v>
      </c>
      <c r="K103" s="162">
        <v>44113</v>
      </c>
      <c r="L103" s="162">
        <v>44124</v>
      </c>
      <c r="M103" s="163">
        <v>11</v>
      </c>
      <c r="N103" s="164" t="str">
        <v>B</v>
      </c>
    </row>
    <row r="104" spans="1:14" x14ac:dyDescent="0.25">
      <c r="A104" s="24"/>
      <c r="B104" s="24"/>
      <c r="C104" s="160">
        <v>210</v>
      </c>
      <c r="D104" s="160">
        <v>5</v>
      </c>
      <c r="E104" s="160" t="s">
        <v>142</v>
      </c>
      <c r="F104" s="160" t="s">
        <v>137</v>
      </c>
      <c r="G104" s="161" t="s">
        <v>247</v>
      </c>
      <c r="H104" s="161" t="s">
        <v>295</v>
      </c>
      <c r="I104" s="24" t="s">
        <v>149</v>
      </c>
      <c r="J104" s="24" t="s">
        <v>153</v>
      </c>
      <c r="K104" s="162">
        <v>44123</v>
      </c>
      <c r="L104" s="162">
        <v>44124</v>
      </c>
      <c r="M104" s="163">
        <v>1</v>
      </c>
      <c r="N104" s="164" t="str">
        <v>A</v>
      </c>
    </row>
    <row r="105" spans="1:14" x14ac:dyDescent="0.25">
      <c r="A105" s="24"/>
      <c r="B105" s="24"/>
      <c r="C105" s="160">
        <v>211</v>
      </c>
      <c r="D105" s="160">
        <v>4</v>
      </c>
      <c r="E105" s="160" t="s">
        <v>142</v>
      </c>
      <c r="F105" s="160" t="s">
        <v>137</v>
      </c>
      <c r="G105" s="161" t="s">
        <v>296</v>
      </c>
      <c r="H105" s="161" t="s">
        <v>297</v>
      </c>
      <c r="I105" s="24" t="s">
        <v>149</v>
      </c>
      <c r="J105" s="24" t="s">
        <v>141</v>
      </c>
      <c r="K105" s="162">
        <v>44116</v>
      </c>
      <c r="L105" s="162">
        <v>44121</v>
      </c>
      <c r="M105" s="163">
        <v>5</v>
      </c>
      <c r="N105" s="164" t="str">
        <v>E</v>
      </c>
    </row>
    <row r="106" spans="1:14" x14ac:dyDescent="0.25">
      <c r="A106" s="24"/>
      <c r="B106" s="24"/>
      <c r="C106" s="160">
        <v>212</v>
      </c>
      <c r="D106" s="160">
        <v>14</v>
      </c>
      <c r="E106" s="160" t="s">
        <v>136</v>
      </c>
      <c r="F106" s="160" t="s">
        <v>143</v>
      </c>
      <c r="G106" s="161" t="s">
        <v>225</v>
      </c>
      <c r="H106" s="161" t="s">
        <v>298</v>
      </c>
      <c r="I106" s="24" t="s">
        <v>140</v>
      </c>
      <c r="J106" s="24" t="s">
        <v>159</v>
      </c>
      <c r="K106" s="162">
        <v>44115</v>
      </c>
      <c r="L106" s="162">
        <v>44121</v>
      </c>
      <c r="M106" s="163">
        <v>6</v>
      </c>
      <c r="N106" s="164" t="str">
        <v>A</v>
      </c>
    </row>
    <row r="107" spans="1:14" x14ac:dyDescent="0.25">
      <c r="A107" s="24"/>
      <c r="B107" s="24"/>
      <c r="C107" s="160">
        <v>213</v>
      </c>
      <c r="D107" s="160">
        <v>18</v>
      </c>
      <c r="E107" s="160" t="s">
        <v>136</v>
      </c>
      <c r="F107" s="160" t="s">
        <v>143</v>
      </c>
      <c r="G107" s="161" t="s">
        <v>268</v>
      </c>
      <c r="H107" s="161" t="s">
        <v>299</v>
      </c>
      <c r="I107" s="24" t="s">
        <v>140</v>
      </c>
      <c r="J107" s="24" t="s">
        <v>146</v>
      </c>
      <c r="K107" s="162">
        <v>44119</v>
      </c>
      <c r="L107" s="162">
        <v>44124</v>
      </c>
      <c r="M107" s="163">
        <v>5</v>
      </c>
      <c r="N107" s="164" t="str">
        <v>C</v>
      </c>
    </row>
    <row r="108" spans="1:14" x14ac:dyDescent="0.25">
      <c r="A108" s="24"/>
      <c r="B108" s="24"/>
      <c r="C108" s="160">
        <v>214</v>
      </c>
      <c r="D108" s="160">
        <v>20</v>
      </c>
      <c r="E108" s="160" t="s">
        <v>142</v>
      </c>
      <c r="F108" s="160" t="s">
        <v>137</v>
      </c>
      <c r="G108" s="161" t="s">
        <v>157</v>
      </c>
      <c r="H108" s="161" t="s">
        <v>246</v>
      </c>
      <c r="I108" s="24" t="s">
        <v>169</v>
      </c>
      <c r="J108" s="24" t="s">
        <v>150</v>
      </c>
      <c r="K108" s="162">
        <v>44114</v>
      </c>
      <c r="L108" s="162">
        <v>44116</v>
      </c>
      <c r="M108" s="163">
        <v>2</v>
      </c>
      <c r="N108" s="164" t="str">
        <v>C</v>
      </c>
    </row>
    <row r="109" spans="1:14" x14ac:dyDescent="0.25">
      <c r="A109" s="24"/>
      <c r="B109" s="24"/>
      <c r="C109" s="160">
        <v>215</v>
      </c>
      <c r="D109" s="160">
        <v>14</v>
      </c>
      <c r="E109" s="160" t="s">
        <v>142</v>
      </c>
      <c r="F109" s="160" t="s">
        <v>137</v>
      </c>
      <c r="G109" s="161" t="s">
        <v>300</v>
      </c>
      <c r="H109" s="161" t="s">
        <v>301</v>
      </c>
      <c r="I109" s="24" t="s">
        <v>156</v>
      </c>
      <c r="J109" s="24" t="s">
        <v>159</v>
      </c>
      <c r="K109" s="162">
        <v>44119</v>
      </c>
      <c r="L109" s="162">
        <v>44121</v>
      </c>
      <c r="M109" s="163">
        <v>2</v>
      </c>
      <c r="N109" s="164" t="str">
        <v>A</v>
      </c>
    </row>
    <row r="110" spans="1:14" x14ac:dyDescent="0.25">
      <c r="A110" s="24"/>
      <c r="B110" s="24"/>
      <c r="C110" s="160">
        <v>216</v>
      </c>
      <c r="D110" s="160">
        <v>11</v>
      </c>
      <c r="E110" s="160" t="s">
        <v>136</v>
      </c>
      <c r="F110" s="160" t="s">
        <v>137</v>
      </c>
      <c r="G110" s="161" t="s">
        <v>293</v>
      </c>
      <c r="H110" s="161" t="s">
        <v>266</v>
      </c>
      <c r="I110" s="24" t="s">
        <v>140</v>
      </c>
      <c r="J110" s="24" t="s">
        <v>181</v>
      </c>
      <c r="K110" s="162">
        <v>44113</v>
      </c>
      <c r="L110" s="162">
        <v>44117</v>
      </c>
      <c r="M110" s="163">
        <v>4</v>
      </c>
      <c r="N110" s="164" t="str">
        <v>B</v>
      </c>
    </row>
    <row r="111" spans="1:14" x14ac:dyDescent="0.25">
      <c r="A111" s="24"/>
      <c r="B111" s="24"/>
      <c r="C111" s="160">
        <v>217</v>
      </c>
      <c r="D111" s="160">
        <v>2</v>
      </c>
      <c r="E111" s="160" t="s">
        <v>136</v>
      </c>
      <c r="F111" s="160" t="s">
        <v>137</v>
      </c>
      <c r="G111" s="161" t="s">
        <v>302</v>
      </c>
      <c r="H111" s="161" t="s">
        <v>60</v>
      </c>
      <c r="I111" s="24" t="s">
        <v>175</v>
      </c>
      <c r="J111" s="24" t="s">
        <v>141</v>
      </c>
      <c r="K111" s="162">
        <v>44112</v>
      </c>
      <c r="L111" s="162">
        <v>44114</v>
      </c>
      <c r="M111" s="163">
        <v>2</v>
      </c>
      <c r="N111" s="164" t="str">
        <v>E</v>
      </c>
    </row>
    <row r="112" spans="1:14" x14ac:dyDescent="0.25">
      <c r="A112" s="24"/>
      <c r="B112" s="24"/>
      <c r="C112" s="160">
        <v>218</v>
      </c>
      <c r="D112" s="160">
        <v>0</v>
      </c>
      <c r="E112" s="160" t="s">
        <v>142</v>
      </c>
      <c r="F112" s="160" t="s">
        <v>137</v>
      </c>
      <c r="G112" s="161" t="s">
        <v>225</v>
      </c>
      <c r="H112" s="161" t="s">
        <v>303</v>
      </c>
      <c r="I112" s="24" t="s">
        <v>149</v>
      </c>
      <c r="J112" s="24" t="s">
        <v>164</v>
      </c>
      <c r="K112" s="162">
        <v>44118</v>
      </c>
      <c r="L112" s="162">
        <v>44121</v>
      </c>
      <c r="M112" s="163">
        <v>3</v>
      </c>
      <c r="N112" s="164" t="str">
        <v>D</v>
      </c>
    </row>
    <row r="113" spans="1:14" x14ac:dyDescent="0.25">
      <c r="A113" s="24"/>
      <c r="B113" s="24"/>
      <c r="C113" s="160">
        <v>219</v>
      </c>
      <c r="D113" s="160">
        <v>0</v>
      </c>
      <c r="E113" s="160" t="s">
        <v>142</v>
      </c>
      <c r="F113" s="160" t="s">
        <v>137</v>
      </c>
      <c r="G113" s="161" t="s">
        <v>199</v>
      </c>
      <c r="H113" s="161" t="s">
        <v>304</v>
      </c>
      <c r="I113" s="24" t="s">
        <v>149</v>
      </c>
      <c r="J113" s="24" t="s">
        <v>159</v>
      </c>
      <c r="K113" s="162">
        <v>44118</v>
      </c>
      <c r="L113" s="162">
        <v>44120</v>
      </c>
      <c r="M113" s="163">
        <v>2</v>
      </c>
      <c r="N113" s="164" t="str">
        <v>A</v>
      </c>
    </row>
    <row r="114" spans="1:14" x14ac:dyDescent="0.25">
      <c r="A114" s="24"/>
      <c r="B114" s="24"/>
      <c r="C114" s="160">
        <v>220</v>
      </c>
      <c r="D114" s="160">
        <v>8</v>
      </c>
      <c r="E114" s="160" t="s">
        <v>136</v>
      </c>
      <c r="F114" s="160" t="s">
        <v>137</v>
      </c>
      <c r="G114" s="161" t="s">
        <v>305</v>
      </c>
      <c r="H114" s="161" t="s">
        <v>222</v>
      </c>
      <c r="I114" s="24" t="s">
        <v>149</v>
      </c>
      <c r="J114" s="24" t="s">
        <v>159</v>
      </c>
      <c r="K114" s="162">
        <v>44116</v>
      </c>
      <c r="L114" s="162">
        <v>44123</v>
      </c>
      <c r="M114" s="163">
        <v>7</v>
      </c>
      <c r="N114" s="164" t="str">
        <v>A</v>
      </c>
    </row>
    <row r="115" spans="1:14" x14ac:dyDescent="0.25">
      <c r="A115" s="24"/>
      <c r="B115" s="24"/>
      <c r="C115" s="160">
        <v>221</v>
      </c>
      <c r="D115" s="160">
        <v>7</v>
      </c>
      <c r="E115" s="160" t="s">
        <v>142</v>
      </c>
      <c r="F115" s="160" t="s">
        <v>137</v>
      </c>
      <c r="G115" s="161" t="s">
        <v>306</v>
      </c>
      <c r="H115" s="161" t="s">
        <v>204</v>
      </c>
      <c r="I115" s="24" t="s">
        <v>140</v>
      </c>
      <c r="J115" s="24" t="s">
        <v>146</v>
      </c>
      <c r="K115" s="162">
        <v>44121</v>
      </c>
      <c r="L115" s="162">
        <v>44122</v>
      </c>
      <c r="M115" s="163">
        <v>1</v>
      </c>
      <c r="N115" s="164" t="str">
        <v>C</v>
      </c>
    </row>
    <row r="116" spans="1:14" x14ac:dyDescent="0.25">
      <c r="A116" s="24"/>
      <c r="B116" s="24"/>
      <c r="C116" s="160">
        <v>222</v>
      </c>
      <c r="D116" s="160">
        <v>6</v>
      </c>
      <c r="E116" s="160" t="s">
        <v>142</v>
      </c>
      <c r="F116" s="160" t="s">
        <v>143</v>
      </c>
      <c r="G116" s="161" t="s">
        <v>307</v>
      </c>
      <c r="H116" s="161" t="s">
        <v>308</v>
      </c>
      <c r="I116" s="24" t="s">
        <v>175</v>
      </c>
      <c r="J116" s="24" t="s">
        <v>150</v>
      </c>
      <c r="K116" s="162">
        <v>44113</v>
      </c>
      <c r="L116" s="162">
        <v>44117</v>
      </c>
      <c r="M116" s="163">
        <v>4</v>
      </c>
      <c r="N116" s="164" t="str">
        <v>C</v>
      </c>
    </row>
    <row r="117" spans="1:14" x14ac:dyDescent="0.25">
      <c r="A117" s="24"/>
      <c r="B117" s="24"/>
      <c r="C117" s="160">
        <v>223</v>
      </c>
      <c r="D117" s="160">
        <v>30</v>
      </c>
      <c r="E117" s="160" t="s">
        <v>136</v>
      </c>
      <c r="F117" s="160" t="s">
        <v>143</v>
      </c>
      <c r="G117" s="161" t="s">
        <v>203</v>
      </c>
      <c r="H117" s="161" t="s">
        <v>309</v>
      </c>
      <c r="I117" s="24" t="s">
        <v>149</v>
      </c>
      <c r="J117" s="24" t="s">
        <v>170</v>
      </c>
      <c r="K117" s="162">
        <v>44111</v>
      </c>
      <c r="L117" s="162">
        <v>44122</v>
      </c>
      <c r="M117" s="163">
        <v>11</v>
      </c>
      <c r="N117" s="164" t="str">
        <v>C</v>
      </c>
    </row>
    <row r="118" spans="1:14" x14ac:dyDescent="0.25">
      <c r="A118" s="24"/>
      <c r="B118" s="24"/>
      <c r="C118" s="160">
        <v>224</v>
      </c>
      <c r="D118" s="160">
        <v>2</v>
      </c>
      <c r="E118" s="160" t="s">
        <v>136</v>
      </c>
      <c r="F118" s="160" t="s">
        <v>137</v>
      </c>
      <c r="G118" s="161" t="s">
        <v>310</v>
      </c>
      <c r="H118" s="161" t="s">
        <v>311</v>
      </c>
      <c r="I118" s="24" t="s">
        <v>175</v>
      </c>
      <c r="J118" s="24" t="s">
        <v>153</v>
      </c>
      <c r="K118" s="162">
        <v>44121</v>
      </c>
      <c r="L118" s="162">
        <v>44122</v>
      </c>
      <c r="M118" s="163">
        <v>1</v>
      </c>
      <c r="N118" s="164" t="str">
        <v>A</v>
      </c>
    </row>
    <row r="119" spans="1:14" x14ac:dyDescent="0.25">
      <c r="A119" s="24"/>
      <c r="B119" s="24"/>
      <c r="C119" s="160">
        <v>225</v>
      </c>
      <c r="D119" s="160">
        <v>6</v>
      </c>
      <c r="E119" s="160" t="s">
        <v>136</v>
      </c>
      <c r="F119" s="160" t="s">
        <v>137</v>
      </c>
      <c r="G119" s="161" t="s">
        <v>183</v>
      </c>
      <c r="H119" s="161" t="s">
        <v>312</v>
      </c>
      <c r="I119" s="24" t="s">
        <v>156</v>
      </c>
      <c r="J119" s="24" t="s">
        <v>170</v>
      </c>
      <c r="K119" s="162">
        <v>44113</v>
      </c>
      <c r="L119" s="162">
        <v>44114</v>
      </c>
      <c r="M119" s="163">
        <v>1</v>
      </c>
      <c r="N119" s="164" t="str">
        <v>C</v>
      </c>
    </row>
    <row r="120" spans="1:14" x14ac:dyDescent="0.25">
      <c r="A120" s="24"/>
      <c r="B120" s="24"/>
      <c r="C120" s="160">
        <v>226</v>
      </c>
      <c r="D120" s="160">
        <v>8</v>
      </c>
      <c r="E120" s="160" t="s">
        <v>142</v>
      </c>
      <c r="F120" s="160" t="s">
        <v>137</v>
      </c>
      <c r="G120" s="161" t="s">
        <v>214</v>
      </c>
      <c r="H120" s="161" t="s">
        <v>286</v>
      </c>
      <c r="I120" s="24" t="s">
        <v>169</v>
      </c>
      <c r="J120" s="24" t="s">
        <v>150</v>
      </c>
      <c r="K120" s="162">
        <v>44123</v>
      </c>
      <c r="L120" s="162">
        <v>44129</v>
      </c>
      <c r="M120" s="163">
        <v>6</v>
      </c>
      <c r="N120" s="164" t="str">
        <v>C</v>
      </c>
    </row>
    <row r="121" spans="1:14" x14ac:dyDescent="0.25">
      <c r="A121" s="24"/>
      <c r="B121" s="24"/>
      <c r="C121" s="160">
        <v>227</v>
      </c>
      <c r="D121" s="160">
        <v>12</v>
      </c>
      <c r="E121" s="160" t="s">
        <v>142</v>
      </c>
      <c r="F121" s="160" t="s">
        <v>137</v>
      </c>
      <c r="G121" s="161" t="s">
        <v>313</v>
      </c>
      <c r="H121" s="161" t="s">
        <v>314</v>
      </c>
      <c r="I121" s="24" t="s">
        <v>149</v>
      </c>
      <c r="J121" s="24" t="s">
        <v>153</v>
      </c>
      <c r="K121" s="162">
        <v>44116</v>
      </c>
      <c r="L121" s="162">
        <v>44121</v>
      </c>
      <c r="M121" s="163">
        <v>5</v>
      </c>
      <c r="N121" s="164" t="str">
        <v>A</v>
      </c>
    </row>
    <row r="122" spans="1:14" x14ac:dyDescent="0.25">
      <c r="A122" s="24"/>
      <c r="B122" s="24"/>
      <c r="C122" s="160">
        <v>228</v>
      </c>
      <c r="D122" s="160">
        <v>36</v>
      </c>
      <c r="E122" s="160" t="s">
        <v>136</v>
      </c>
      <c r="F122" s="160" t="s">
        <v>137</v>
      </c>
      <c r="G122" s="161" t="s">
        <v>191</v>
      </c>
      <c r="H122" s="161" t="s">
        <v>278</v>
      </c>
      <c r="I122" s="24" t="s">
        <v>175</v>
      </c>
      <c r="J122" s="24" t="s">
        <v>181</v>
      </c>
      <c r="K122" s="162">
        <v>44120</v>
      </c>
      <c r="L122" s="162">
        <v>44122</v>
      </c>
      <c r="M122" s="163">
        <v>2</v>
      </c>
      <c r="N122" s="164" t="str">
        <v>B</v>
      </c>
    </row>
    <row r="123" spans="1:14" x14ac:dyDescent="0.25">
      <c r="A123" s="24"/>
      <c r="B123" s="24"/>
      <c r="C123" s="160">
        <v>229</v>
      </c>
      <c r="D123" s="160">
        <v>9</v>
      </c>
      <c r="E123" s="160" t="s">
        <v>142</v>
      </c>
      <c r="F123" s="160" t="s">
        <v>137</v>
      </c>
      <c r="G123" s="161" t="s">
        <v>275</v>
      </c>
      <c r="H123" s="161" t="s">
        <v>315</v>
      </c>
      <c r="I123" s="24" t="s">
        <v>175</v>
      </c>
      <c r="J123" s="24" t="s">
        <v>181</v>
      </c>
      <c r="K123" s="162">
        <v>44121</v>
      </c>
      <c r="L123" s="162">
        <v>44122</v>
      </c>
      <c r="M123" s="163">
        <v>1</v>
      </c>
      <c r="N123" s="164" t="str">
        <v>B</v>
      </c>
    </row>
    <row r="124" spans="1:14" x14ac:dyDescent="0.25">
      <c r="A124" s="24"/>
      <c r="B124" s="24"/>
      <c r="C124" s="160">
        <v>230</v>
      </c>
      <c r="D124" s="160">
        <v>5</v>
      </c>
      <c r="E124" s="160" t="s">
        <v>142</v>
      </c>
      <c r="F124" s="160" t="s">
        <v>137</v>
      </c>
      <c r="G124" s="161" t="s">
        <v>189</v>
      </c>
      <c r="H124" s="161" t="s">
        <v>316</v>
      </c>
      <c r="I124" s="24" t="s">
        <v>175</v>
      </c>
      <c r="J124" s="24" t="s">
        <v>150</v>
      </c>
      <c r="K124" s="162">
        <v>44119</v>
      </c>
      <c r="L124" s="162">
        <v>44121</v>
      </c>
      <c r="M124" s="163">
        <v>2</v>
      </c>
      <c r="N124" s="164" t="str">
        <v>C</v>
      </c>
    </row>
    <row r="125" spans="1:14" x14ac:dyDescent="0.25">
      <c r="A125" s="24"/>
      <c r="B125" s="24"/>
      <c r="C125" s="160">
        <v>231</v>
      </c>
      <c r="D125" s="160">
        <v>11</v>
      </c>
      <c r="E125" s="160" t="s">
        <v>136</v>
      </c>
      <c r="F125" s="160" t="s">
        <v>137</v>
      </c>
      <c r="G125" s="161" t="s">
        <v>268</v>
      </c>
      <c r="H125" s="161" t="s">
        <v>274</v>
      </c>
      <c r="I125" s="24" t="s">
        <v>175</v>
      </c>
      <c r="J125" s="24" t="s">
        <v>150</v>
      </c>
      <c r="K125" s="162">
        <v>44119</v>
      </c>
      <c r="L125" s="162">
        <v>44124</v>
      </c>
      <c r="M125" s="163">
        <v>5</v>
      </c>
      <c r="N125" s="164" t="str">
        <v>C</v>
      </c>
    </row>
    <row r="126" spans="1:14" x14ac:dyDescent="0.25">
      <c r="A126" s="24"/>
      <c r="B126" s="24"/>
      <c r="C126" s="160">
        <v>232</v>
      </c>
      <c r="D126" s="160">
        <v>9</v>
      </c>
      <c r="E126" s="160" t="s">
        <v>136</v>
      </c>
      <c r="F126" s="160" t="s">
        <v>143</v>
      </c>
      <c r="G126" s="161" t="s">
        <v>144</v>
      </c>
      <c r="H126" s="161" t="s">
        <v>317</v>
      </c>
      <c r="I126" s="24" t="s">
        <v>175</v>
      </c>
      <c r="J126" s="24" t="s">
        <v>159</v>
      </c>
      <c r="K126" s="162">
        <v>44113</v>
      </c>
      <c r="L126" s="162">
        <v>44123</v>
      </c>
      <c r="M126" s="163">
        <v>10</v>
      </c>
      <c r="N126" s="164" t="str">
        <v>A</v>
      </c>
    </row>
    <row r="127" spans="1:14" x14ac:dyDescent="0.25">
      <c r="A127" s="24"/>
      <c r="B127" s="24"/>
      <c r="C127" s="160">
        <v>233</v>
      </c>
      <c r="D127" s="160">
        <v>5</v>
      </c>
      <c r="E127" s="160" t="s">
        <v>142</v>
      </c>
      <c r="F127" s="160" t="s">
        <v>143</v>
      </c>
      <c r="G127" s="161" t="s">
        <v>318</v>
      </c>
      <c r="H127" s="161" t="s">
        <v>319</v>
      </c>
      <c r="I127" s="24" t="s">
        <v>140</v>
      </c>
      <c r="J127" s="24" t="s">
        <v>181</v>
      </c>
      <c r="K127" s="162">
        <v>44119</v>
      </c>
      <c r="L127" s="162">
        <v>44122</v>
      </c>
      <c r="M127" s="163">
        <v>3</v>
      </c>
      <c r="N127" s="164" t="str">
        <v>B</v>
      </c>
    </row>
    <row r="128" spans="1:14" x14ac:dyDescent="0.25">
      <c r="A128" s="24"/>
      <c r="B128" s="24"/>
      <c r="C128" s="160">
        <v>234</v>
      </c>
      <c r="D128" s="160">
        <v>11</v>
      </c>
      <c r="E128" s="160" t="s">
        <v>142</v>
      </c>
      <c r="F128" s="160" t="s">
        <v>137</v>
      </c>
      <c r="G128" s="161" t="s">
        <v>57</v>
      </c>
      <c r="H128" s="161" t="s">
        <v>266</v>
      </c>
      <c r="I128" s="24" t="s">
        <v>175</v>
      </c>
      <c r="J128" s="24" t="s">
        <v>146</v>
      </c>
      <c r="K128" s="162">
        <v>44114</v>
      </c>
      <c r="L128" s="162">
        <v>44116</v>
      </c>
      <c r="M128" s="163">
        <v>2</v>
      </c>
      <c r="N128" s="164" t="str">
        <v>C</v>
      </c>
    </row>
    <row r="129" spans="1:14" x14ac:dyDescent="0.25">
      <c r="A129" s="24"/>
      <c r="B129" s="24"/>
      <c r="C129" s="160">
        <v>235</v>
      </c>
      <c r="D129" s="160">
        <v>3</v>
      </c>
      <c r="E129" s="160" t="s">
        <v>136</v>
      </c>
      <c r="F129" s="160" t="s">
        <v>137</v>
      </c>
      <c r="G129" s="161" t="s">
        <v>320</v>
      </c>
      <c r="H129" s="161" t="s">
        <v>321</v>
      </c>
      <c r="I129" s="24" t="s">
        <v>175</v>
      </c>
      <c r="J129" s="24" t="s">
        <v>159</v>
      </c>
      <c r="K129" s="162">
        <v>44112</v>
      </c>
      <c r="L129" s="162">
        <v>44118</v>
      </c>
      <c r="M129" s="163">
        <v>6</v>
      </c>
      <c r="N129" s="164" t="str">
        <v>A</v>
      </c>
    </row>
    <row r="130" spans="1:14" x14ac:dyDescent="0.25">
      <c r="A130" s="24"/>
      <c r="B130" s="24"/>
      <c r="C130" s="160">
        <v>236</v>
      </c>
      <c r="D130" s="160">
        <v>6</v>
      </c>
      <c r="E130" s="160" t="s">
        <v>136</v>
      </c>
      <c r="F130" s="160" t="s">
        <v>137</v>
      </c>
      <c r="G130" s="161" t="s">
        <v>228</v>
      </c>
      <c r="H130" s="161" t="s">
        <v>257</v>
      </c>
      <c r="I130" s="24" t="s">
        <v>175</v>
      </c>
      <c r="J130" s="24" t="s">
        <v>150</v>
      </c>
      <c r="K130" s="162">
        <v>44114</v>
      </c>
      <c r="L130" s="162">
        <v>44119</v>
      </c>
      <c r="M130" s="163">
        <v>5</v>
      </c>
      <c r="N130" s="164" t="str">
        <v>C</v>
      </c>
    </row>
    <row r="131" spans="1:14" x14ac:dyDescent="0.25">
      <c r="A131" s="24"/>
      <c r="B131" s="24"/>
      <c r="C131" s="160">
        <v>237</v>
      </c>
      <c r="D131" s="160">
        <v>9</v>
      </c>
      <c r="E131" s="160" t="s">
        <v>142</v>
      </c>
      <c r="F131" s="160" t="s">
        <v>137</v>
      </c>
      <c r="G131" s="161" t="s">
        <v>322</v>
      </c>
      <c r="H131" s="161" t="s">
        <v>263</v>
      </c>
      <c r="I131" s="24" t="s">
        <v>175</v>
      </c>
      <c r="J131" s="24" t="s">
        <v>153</v>
      </c>
      <c r="K131" s="162">
        <v>44115</v>
      </c>
      <c r="L131" s="162">
        <v>44119</v>
      </c>
      <c r="M131" s="163">
        <v>4</v>
      </c>
      <c r="N131" s="164" t="str">
        <v>A</v>
      </c>
    </row>
    <row r="132" spans="1:14" x14ac:dyDescent="0.25">
      <c r="A132" s="24"/>
      <c r="B132" s="24"/>
      <c r="C132" s="160">
        <v>238</v>
      </c>
      <c r="D132" s="160">
        <v>11</v>
      </c>
      <c r="E132" s="160" t="s">
        <v>142</v>
      </c>
      <c r="F132" s="160" t="s">
        <v>143</v>
      </c>
      <c r="G132" s="161" t="s">
        <v>203</v>
      </c>
      <c r="H132" s="161" t="s">
        <v>323</v>
      </c>
      <c r="I132" s="24" t="s">
        <v>175</v>
      </c>
      <c r="J132" s="24" t="s">
        <v>181</v>
      </c>
      <c r="K132" s="162">
        <v>44111</v>
      </c>
      <c r="L132" s="162">
        <v>44117</v>
      </c>
      <c r="M132" s="163">
        <v>6</v>
      </c>
      <c r="N132" s="164" t="str">
        <v>B</v>
      </c>
    </row>
    <row r="133" spans="1:14" x14ac:dyDescent="0.25">
      <c r="A133" s="24"/>
      <c r="B133" s="24"/>
      <c r="C133" s="160">
        <v>239</v>
      </c>
      <c r="D133" s="160">
        <v>10</v>
      </c>
      <c r="E133" s="160" t="s">
        <v>136</v>
      </c>
      <c r="F133" s="160" t="s">
        <v>143</v>
      </c>
      <c r="G133" s="161" t="s">
        <v>157</v>
      </c>
      <c r="H133" s="161" t="s">
        <v>324</v>
      </c>
      <c r="I133" s="24" t="s">
        <v>175</v>
      </c>
      <c r="J133" s="24" t="s">
        <v>181</v>
      </c>
      <c r="K133" s="162">
        <v>44111</v>
      </c>
      <c r="L133" s="162">
        <v>44113</v>
      </c>
      <c r="M133" s="163">
        <v>2</v>
      </c>
      <c r="N133" s="164" t="str">
        <v>B</v>
      </c>
    </row>
    <row r="134" spans="1:14" x14ac:dyDescent="0.25">
      <c r="A134" s="24"/>
      <c r="B134" s="24"/>
      <c r="C134" s="160">
        <v>240</v>
      </c>
      <c r="D134" s="160">
        <v>9</v>
      </c>
      <c r="E134" s="160" t="s">
        <v>136</v>
      </c>
      <c r="F134" s="160" t="s">
        <v>143</v>
      </c>
      <c r="G134" s="161" t="s">
        <v>284</v>
      </c>
      <c r="H134" s="161" t="s">
        <v>325</v>
      </c>
      <c r="I134" s="24" t="s">
        <v>140</v>
      </c>
      <c r="J134" s="24" t="s">
        <v>170</v>
      </c>
      <c r="K134" s="162">
        <v>44122</v>
      </c>
      <c r="L134" s="162">
        <v>44123</v>
      </c>
      <c r="M134" s="163">
        <v>1</v>
      </c>
      <c r="N134" s="164" t="str">
        <v>C</v>
      </c>
    </row>
    <row r="135" spans="1:14" x14ac:dyDescent="0.25">
      <c r="A135" s="24"/>
      <c r="B135" s="24"/>
      <c r="C135" s="160">
        <v>241</v>
      </c>
      <c r="D135" s="160">
        <v>6</v>
      </c>
      <c r="E135" s="160" t="s">
        <v>142</v>
      </c>
      <c r="F135" s="160" t="s">
        <v>137</v>
      </c>
      <c r="G135" s="161" t="s">
        <v>296</v>
      </c>
      <c r="H135" s="161" t="s">
        <v>255</v>
      </c>
      <c r="I135" s="24" t="s">
        <v>175</v>
      </c>
      <c r="J135" s="24" t="s">
        <v>146</v>
      </c>
      <c r="K135" s="162">
        <v>44116</v>
      </c>
      <c r="L135" s="162">
        <v>44123</v>
      </c>
      <c r="M135" s="163">
        <v>7</v>
      </c>
      <c r="N135" s="164" t="str">
        <v>C</v>
      </c>
    </row>
    <row r="136" spans="1:14" x14ac:dyDescent="0.25">
      <c r="A136" s="24"/>
      <c r="B136" s="24"/>
      <c r="C136" s="160">
        <v>242</v>
      </c>
      <c r="D136" s="160">
        <v>5</v>
      </c>
      <c r="E136" s="160" t="s">
        <v>142</v>
      </c>
      <c r="F136" s="160" t="s">
        <v>137</v>
      </c>
      <c r="G136" s="161" t="s">
        <v>293</v>
      </c>
      <c r="H136" s="161" t="s">
        <v>326</v>
      </c>
      <c r="I136" s="24" t="s">
        <v>175</v>
      </c>
      <c r="J136" s="24" t="s">
        <v>146</v>
      </c>
      <c r="K136" s="162">
        <v>44111</v>
      </c>
      <c r="L136" s="162">
        <v>44113</v>
      </c>
      <c r="M136" s="163">
        <v>2</v>
      </c>
      <c r="N136" s="164" t="str">
        <v>C</v>
      </c>
    </row>
    <row r="137" spans="1:14" x14ac:dyDescent="0.25">
      <c r="A137" s="24"/>
      <c r="B137" s="24"/>
      <c r="C137" s="160">
        <v>196</v>
      </c>
      <c r="D137" s="160">
        <v>3</v>
      </c>
      <c r="E137" s="160" t="s">
        <v>142</v>
      </c>
      <c r="F137" s="160" t="s">
        <v>137</v>
      </c>
      <c r="G137" s="161" t="s">
        <v>75</v>
      </c>
      <c r="H137" s="161" t="s">
        <v>204</v>
      </c>
      <c r="I137" s="24" t="s">
        <v>175</v>
      </c>
      <c r="J137" s="24" t="s">
        <v>196</v>
      </c>
      <c r="K137" s="162">
        <v>44114</v>
      </c>
      <c r="L137" s="162">
        <v>44121</v>
      </c>
      <c r="M137" s="163">
        <v>7</v>
      </c>
      <c r="N137" s="164" t="str">
        <v>E</v>
      </c>
    </row>
    <row r="138" spans="1:14" x14ac:dyDescent="0.25">
      <c r="A138" s="24"/>
      <c r="B138" s="24"/>
      <c r="C138" s="160">
        <v>197</v>
      </c>
      <c r="D138" s="160">
        <v>6</v>
      </c>
      <c r="E138" s="160" t="s">
        <v>136</v>
      </c>
      <c r="F138" s="160" t="s">
        <v>137</v>
      </c>
      <c r="G138" s="161" t="s">
        <v>279</v>
      </c>
      <c r="H138" s="161" t="s">
        <v>240</v>
      </c>
      <c r="I138" s="24" t="s">
        <v>140</v>
      </c>
      <c r="J138" s="24" t="s">
        <v>170</v>
      </c>
      <c r="K138" s="162">
        <v>44116</v>
      </c>
      <c r="L138" s="162">
        <v>44119</v>
      </c>
      <c r="M138" s="163">
        <v>3</v>
      </c>
      <c r="N138" s="164" t="str">
        <v>C</v>
      </c>
    </row>
    <row r="139" spans="1:14" x14ac:dyDescent="0.25">
      <c r="A139" s="24"/>
      <c r="B139" s="24"/>
      <c r="C139" s="160">
        <v>198</v>
      </c>
      <c r="D139" s="160">
        <v>5</v>
      </c>
      <c r="E139" s="160" t="s">
        <v>142</v>
      </c>
      <c r="F139" s="160" t="s">
        <v>137</v>
      </c>
      <c r="G139" s="161" t="s">
        <v>327</v>
      </c>
      <c r="H139" s="161" t="s">
        <v>281</v>
      </c>
      <c r="I139" s="24" t="s">
        <v>175</v>
      </c>
      <c r="J139" s="24" t="s">
        <v>196</v>
      </c>
      <c r="K139" s="162">
        <v>44124</v>
      </c>
      <c r="L139" s="162">
        <v>44126</v>
      </c>
      <c r="M139" s="163">
        <v>2</v>
      </c>
      <c r="N139" s="164" t="str">
        <v>E</v>
      </c>
    </row>
    <row r="140" spans="1:14" x14ac:dyDescent="0.25">
      <c r="A140" s="24"/>
      <c r="B140" s="24"/>
      <c r="C140" s="160">
        <v>199</v>
      </c>
      <c r="D140" s="160">
        <v>4</v>
      </c>
      <c r="E140" s="160" t="s">
        <v>142</v>
      </c>
      <c r="F140" s="160" t="s">
        <v>137</v>
      </c>
      <c r="G140" s="161" t="s">
        <v>57</v>
      </c>
      <c r="H140" s="161" t="s">
        <v>283</v>
      </c>
      <c r="I140" s="24" t="s">
        <v>140</v>
      </c>
      <c r="J140" s="24" t="s">
        <v>164</v>
      </c>
      <c r="K140" s="162">
        <v>44123</v>
      </c>
      <c r="L140" s="162">
        <v>44130</v>
      </c>
      <c r="M140" s="163">
        <v>7</v>
      </c>
      <c r="N140" s="164" t="str">
        <v>D</v>
      </c>
    </row>
    <row r="141" spans="1:14" x14ac:dyDescent="0.25">
      <c r="A141" s="24"/>
      <c r="B141" s="24"/>
      <c r="C141" s="160">
        <v>200</v>
      </c>
      <c r="D141" s="160">
        <v>14</v>
      </c>
      <c r="E141" s="160" t="s">
        <v>136</v>
      </c>
      <c r="F141" s="160" t="s">
        <v>143</v>
      </c>
      <c r="G141" s="161" t="s">
        <v>63</v>
      </c>
      <c r="H141" s="161" t="s">
        <v>187</v>
      </c>
      <c r="I141" s="24" t="s">
        <v>175</v>
      </c>
      <c r="J141" s="24" t="s">
        <v>150</v>
      </c>
      <c r="K141" s="162">
        <v>44114</v>
      </c>
      <c r="L141" s="162">
        <v>44119</v>
      </c>
      <c r="M141" s="163">
        <v>5</v>
      </c>
      <c r="N141" s="164" t="str">
        <v>C</v>
      </c>
    </row>
    <row r="142" spans="1:14" x14ac:dyDescent="0.25">
      <c r="A142" s="24"/>
      <c r="B142" s="24"/>
      <c r="C142" s="160">
        <v>201</v>
      </c>
      <c r="D142" s="160">
        <v>18</v>
      </c>
      <c r="E142" s="160" t="s">
        <v>136</v>
      </c>
      <c r="F142" s="160" t="s">
        <v>143</v>
      </c>
      <c r="G142" s="161" t="s">
        <v>328</v>
      </c>
      <c r="H142" s="161" t="s">
        <v>226</v>
      </c>
      <c r="I142" s="24" t="s">
        <v>140</v>
      </c>
      <c r="J142" s="24" t="s">
        <v>170</v>
      </c>
      <c r="K142" s="162">
        <v>44123</v>
      </c>
      <c r="L142" s="162">
        <v>44129</v>
      </c>
      <c r="M142" s="163">
        <v>6</v>
      </c>
      <c r="N142" s="164" t="str">
        <v>C</v>
      </c>
    </row>
    <row r="143" spans="1:14" x14ac:dyDescent="0.25">
      <c r="A143" s="24"/>
      <c r="B143" s="24"/>
      <c r="C143" s="160">
        <v>202</v>
      </c>
      <c r="D143" s="160">
        <v>20</v>
      </c>
      <c r="E143" s="160" t="s">
        <v>136</v>
      </c>
      <c r="F143" s="160" t="s">
        <v>137</v>
      </c>
      <c r="G143" s="161" t="s">
        <v>329</v>
      </c>
      <c r="H143" s="161" t="s">
        <v>286</v>
      </c>
      <c r="I143" s="24" t="s">
        <v>156</v>
      </c>
      <c r="J143" s="24" t="s">
        <v>153</v>
      </c>
      <c r="K143" s="162">
        <v>44115</v>
      </c>
      <c r="L143" s="162">
        <v>44120</v>
      </c>
      <c r="M143" s="163">
        <v>5</v>
      </c>
      <c r="N143" s="164" t="str">
        <v>A</v>
      </c>
    </row>
    <row r="144" spans="1:14" x14ac:dyDescent="0.25">
      <c r="A144" s="24"/>
      <c r="B144" s="24"/>
      <c r="C144" s="160">
        <v>203</v>
      </c>
      <c r="D144" s="160">
        <v>14</v>
      </c>
      <c r="E144" s="160" t="s">
        <v>142</v>
      </c>
      <c r="F144" s="160" t="s">
        <v>137</v>
      </c>
      <c r="G144" s="161" t="s">
        <v>330</v>
      </c>
      <c r="H144" s="161" t="s">
        <v>240</v>
      </c>
      <c r="I144" s="24" t="s">
        <v>175</v>
      </c>
      <c r="J144" s="24" t="s">
        <v>150</v>
      </c>
      <c r="K144" s="162">
        <v>44123</v>
      </c>
      <c r="L144" s="162">
        <v>44131</v>
      </c>
      <c r="M144" s="163">
        <v>8</v>
      </c>
      <c r="N144" s="164" t="str">
        <v>C</v>
      </c>
    </row>
    <row r="145" spans="1:14" x14ac:dyDescent="0.25">
      <c r="A145" s="24"/>
      <c r="B145" s="24"/>
      <c r="C145" s="160">
        <v>204</v>
      </c>
      <c r="D145" s="160">
        <v>11</v>
      </c>
      <c r="E145" s="160" t="s">
        <v>142</v>
      </c>
      <c r="F145" s="160" t="s">
        <v>137</v>
      </c>
      <c r="G145" s="161" t="s">
        <v>208</v>
      </c>
      <c r="H145" s="161" t="s">
        <v>288</v>
      </c>
      <c r="I145" s="24" t="s">
        <v>140</v>
      </c>
      <c r="J145" s="24" t="s">
        <v>164</v>
      </c>
      <c r="K145" s="162">
        <v>44119</v>
      </c>
      <c r="L145" s="162">
        <v>44120</v>
      </c>
      <c r="M145" s="163">
        <v>1</v>
      </c>
      <c r="N145" s="164" t="str">
        <v>D</v>
      </c>
    </row>
    <row r="146" spans="1:14" x14ac:dyDescent="0.25">
      <c r="A146" s="24"/>
      <c r="B146" s="24"/>
      <c r="C146" s="160">
        <v>205</v>
      </c>
      <c r="D146" s="160">
        <v>2</v>
      </c>
      <c r="E146" s="160" t="s">
        <v>136</v>
      </c>
      <c r="F146" s="160" t="s">
        <v>137</v>
      </c>
      <c r="G146" s="161" t="s">
        <v>331</v>
      </c>
      <c r="H146" s="161" t="s">
        <v>158</v>
      </c>
      <c r="I146" s="24" t="s">
        <v>140</v>
      </c>
      <c r="J146" s="24" t="s">
        <v>159</v>
      </c>
      <c r="K146" s="162">
        <v>44116</v>
      </c>
      <c r="L146" s="162">
        <v>44122</v>
      </c>
      <c r="M146" s="163">
        <v>6</v>
      </c>
      <c r="N146" s="164" t="str">
        <v>A</v>
      </c>
    </row>
    <row r="147" spans="1:14" x14ac:dyDescent="0.25">
      <c r="A147" s="24"/>
      <c r="B147" s="24"/>
      <c r="C147" s="160">
        <v>206</v>
      </c>
      <c r="D147" s="160">
        <v>0</v>
      </c>
      <c r="E147" s="160" t="s">
        <v>142</v>
      </c>
      <c r="F147" s="160" t="s">
        <v>143</v>
      </c>
      <c r="G147" s="161" t="s">
        <v>279</v>
      </c>
      <c r="H147" s="161" t="s">
        <v>290</v>
      </c>
      <c r="I147" s="24" t="s">
        <v>140</v>
      </c>
      <c r="J147" s="24" t="s">
        <v>146</v>
      </c>
      <c r="K147" s="162">
        <v>44113</v>
      </c>
      <c r="L147" s="162">
        <v>44122</v>
      </c>
      <c r="M147" s="163">
        <v>9</v>
      </c>
      <c r="N147" s="164" t="str">
        <v>C</v>
      </c>
    </row>
    <row r="148" spans="1:14" x14ac:dyDescent="0.25">
      <c r="A148" s="24"/>
      <c r="B148" s="24"/>
      <c r="C148" s="160">
        <v>207</v>
      </c>
      <c r="D148" s="160">
        <v>0</v>
      </c>
      <c r="E148" s="160" t="s">
        <v>142</v>
      </c>
      <c r="F148" s="160" t="s">
        <v>143</v>
      </c>
      <c r="G148" s="161" t="s">
        <v>332</v>
      </c>
      <c r="H148" s="161" t="s">
        <v>139</v>
      </c>
      <c r="I148" s="24" t="s">
        <v>140</v>
      </c>
      <c r="J148" s="24" t="s">
        <v>150</v>
      </c>
      <c r="K148" s="162">
        <v>44112</v>
      </c>
      <c r="L148" s="162">
        <v>44113</v>
      </c>
      <c r="M148" s="163">
        <v>1</v>
      </c>
      <c r="N148" s="164" t="str">
        <v>C</v>
      </c>
    </row>
    <row r="149" spans="1:14" x14ac:dyDescent="0.25">
      <c r="A149" s="24"/>
      <c r="B149" s="24"/>
      <c r="C149" s="160">
        <v>208</v>
      </c>
      <c r="D149" s="160">
        <v>8</v>
      </c>
      <c r="E149" s="160" t="s">
        <v>136</v>
      </c>
      <c r="F149" s="160" t="s">
        <v>137</v>
      </c>
      <c r="G149" s="161" t="s">
        <v>201</v>
      </c>
      <c r="H149" s="161" t="s">
        <v>292</v>
      </c>
      <c r="I149" s="24" t="s">
        <v>175</v>
      </c>
      <c r="J149" s="24" t="s">
        <v>181</v>
      </c>
      <c r="K149" s="162">
        <v>44114</v>
      </c>
      <c r="L149" s="162">
        <v>44130</v>
      </c>
      <c r="M149" s="163">
        <v>16</v>
      </c>
      <c r="N149" s="164" t="str">
        <v>B</v>
      </c>
    </row>
    <row r="150" spans="1:14" x14ac:dyDescent="0.25">
      <c r="A150" s="24"/>
      <c r="B150" s="24"/>
      <c r="C150" s="160">
        <v>209</v>
      </c>
      <c r="D150" s="160">
        <v>7</v>
      </c>
      <c r="E150" s="160" t="s">
        <v>136</v>
      </c>
      <c r="F150" s="160" t="s">
        <v>137</v>
      </c>
      <c r="G150" s="161" t="s">
        <v>333</v>
      </c>
      <c r="H150" s="161" t="s">
        <v>294</v>
      </c>
      <c r="I150" s="24" t="s">
        <v>156</v>
      </c>
      <c r="J150" s="24" t="s">
        <v>181</v>
      </c>
      <c r="K150" s="162">
        <v>44113</v>
      </c>
      <c r="L150" s="162">
        <v>44124</v>
      </c>
      <c r="M150" s="163">
        <v>11</v>
      </c>
      <c r="N150" s="164" t="str">
        <v>B</v>
      </c>
    </row>
    <row r="151" spans="1:14" x14ac:dyDescent="0.25">
      <c r="A151" s="24"/>
      <c r="B151" s="24"/>
      <c r="C151" s="160">
        <v>210</v>
      </c>
      <c r="D151" s="160">
        <v>5</v>
      </c>
      <c r="E151" s="160" t="s">
        <v>142</v>
      </c>
      <c r="F151" s="160" t="s">
        <v>137</v>
      </c>
      <c r="G151" s="161" t="s">
        <v>230</v>
      </c>
      <c r="H151" s="161" t="s">
        <v>295</v>
      </c>
      <c r="I151" s="24" t="s">
        <v>149</v>
      </c>
      <c r="J151" s="24" t="s">
        <v>153</v>
      </c>
      <c r="K151" s="162">
        <v>44123</v>
      </c>
      <c r="L151" s="162">
        <v>44124</v>
      </c>
      <c r="M151" s="163">
        <v>1</v>
      </c>
      <c r="N151" s="164" t="str">
        <v>A</v>
      </c>
    </row>
    <row r="152" spans="1:14" x14ac:dyDescent="0.25">
      <c r="A152" s="24"/>
      <c r="B152" s="24"/>
      <c r="C152" s="160">
        <v>211</v>
      </c>
      <c r="D152" s="160">
        <v>4</v>
      </c>
      <c r="E152" s="160" t="s">
        <v>142</v>
      </c>
      <c r="F152" s="160" t="s">
        <v>137</v>
      </c>
      <c r="G152" s="161" t="s">
        <v>334</v>
      </c>
      <c r="H152" s="161" t="s">
        <v>297</v>
      </c>
      <c r="I152" s="24" t="s">
        <v>149</v>
      </c>
      <c r="J152" s="24" t="s">
        <v>141</v>
      </c>
      <c r="K152" s="162">
        <v>44116</v>
      </c>
      <c r="L152" s="162">
        <v>44121</v>
      </c>
      <c r="M152" s="163">
        <v>5</v>
      </c>
      <c r="N152" s="164" t="str">
        <v>E</v>
      </c>
    </row>
    <row r="153" spans="1:14" x14ac:dyDescent="0.25">
      <c r="A153" s="24"/>
      <c r="B153" s="24"/>
      <c r="C153" s="160">
        <v>212</v>
      </c>
      <c r="D153" s="160">
        <v>14</v>
      </c>
      <c r="E153" s="160" t="s">
        <v>136</v>
      </c>
      <c r="F153" s="160" t="s">
        <v>143</v>
      </c>
      <c r="G153" s="161" t="s">
        <v>335</v>
      </c>
      <c r="H153" s="161" t="s">
        <v>298</v>
      </c>
      <c r="I153" s="24" t="s">
        <v>140</v>
      </c>
      <c r="J153" s="24" t="s">
        <v>159</v>
      </c>
      <c r="K153" s="162">
        <v>44115</v>
      </c>
      <c r="L153" s="162">
        <v>44121</v>
      </c>
      <c r="M153" s="163">
        <v>6</v>
      </c>
      <c r="N153" s="164" t="str">
        <v>A</v>
      </c>
    </row>
    <row r="154" spans="1:14" x14ac:dyDescent="0.25">
      <c r="A154" s="24"/>
      <c r="B154" s="24"/>
      <c r="C154" s="160">
        <v>213</v>
      </c>
      <c r="D154" s="160">
        <v>18</v>
      </c>
      <c r="E154" s="160" t="s">
        <v>136</v>
      </c>
      <c r="F154" s="160" t="s">
        <v>143</v>
      </c>
      <c r="G154" s="161" t="s">
        <v>336</v>
      </c>
      <c r="H154" s="161" t="s">
        <v>299</v>
      </c>
      <c r="I154" s="24" t="s">
        <v>140</v>
      </c>
      <c r="J154" s="24" t="s">
        <v>146</v>
      </c>
      <c r="K154" s="162">
        <v>44119</v>
      </c>
      <c r="L154" s="162">
        <v>44124</v>
      </c>
      <c r="M154" s="163">
        <v>5</v>
      </c>
      <c r="N154" s="164" t="str">
        <v>C</v>
      </c>
    </row>
    <row r="155" spans="1:14" x14ac:dyDescent="0.25">
      <c r="A155" s="24"/>
      <c r="B155" s="24"/>
      <c r="C155" s="160">
        <v>214</v>
      </c>
      <c r="D155" s="160">
        <v>20</v>
      </c>
      <c r="E155" s="160" t="s">
        <v>142</v>
      </c>
      <c r="F155" s="160" t="s">
        <v>137</v>
      </c>
      <c r="G155" s="161" t="s">
        <v>337</v>
      </c>
      <c r="H155" s="161" t="s">
        <v>246</v>
      </c>
      <c r="I155" s="24" t="s">
        <v>169</v>
      </c>
      <c r="J155" s="24" t="s">
        <v>150</v>
      </c>
      <c r="K155" s="162">
        <v>44114</v>
      </c>
      <c r="L155" s="162">
        <v>44116</v>
      </c>
      <c r="M155" s="163">
        <v>2</v>
      </c>
      <c r="N155" s="164" t="str">
        <v>C</v>
      </c>
    </row>
    <row r="156" spans="1:14" x14ac:dyDescent="0.25">
      <c r="A156" s="24"/>
      <c r="B156" s="24"/>
      <c r="C156" s="160">
        <v>215</v>
      </c>
      <c r="D156" s="160">
        <v>14</v>
      </c>
      <c r="E156" s="160" t="s">
        <v>142</v>
      </c>
      <c r="F156" s="160" t="s">
        <v>137</v>
      </c>
      <c r="G156" s="161" t="s">
        <v>338</v>
      </c>
      <c r="H156" s="161" t="s">
        <v>301</v>
      </c>
      <c r="I156" s="24" t="s">
        <v>156</v>
      </c>
      <c r="J156" s="24" t="s">
        <v>159</v>
      </c>
      <c r="K156" s="162">
        <v>44119</v>
      </c>
      <c r="L156" s="162">
        <v>44121</v>
      </c>
      <c r="M156" s="163">
        <v>2</v>
      </c>
      <c r="N156" s="164" t="str">
        <v>A</v>
      </c>
    </row>
    <row r="157" spans="1:14" x14ac:dyDescent="0.25">
      <c r="A157" s="24"/>
      <c r="B157" s="24"/>
      <c r="C157" s="160">
        <v>216</v>
      </c>
      <c r="D157" s="160">
        <v>11</v>
      </c>
      <c r="E157" s="160" t="s">
        <v>136</v>
      </c>
      <c r="F157" s="160" t="s">
        <v>137</v>
      </c>
      <c r="G157" s="161" t="s">
        <v>279</v>
      </c>
      <c r="H157" s="161" t="s">
        <v>266</v>
      </c>
      <c r="I157" s="24" t="s">
        <v>140</v>
      </c>
      <c r="J157" s="24" t="s">
        <v>181</v>
      </c>
      <c r="K157" s="162">
        <v>44113</v>
      </c>
      <c r="L157" s="162">
        <v>44117</v>
      </c>
      <c r="M157" s="163">
        <v>4</v>
      </c>
      <c r="N157" s="164" t="str">
        <v>B</v>
      </c>
    </row>
    <row r="158" spans="1:14" x14ac:dyDescent="0.25">
      <c r="A158" s="24"/>
      <c r="B158" s="24"/>
      <c r="C158" s="160">
        <v>217</v>
      </c>
      <c r="D158" s="160">
        <v>2</v>
      </c>
      <c r="E158" s="160" t="s">
        <v>136</v>
      </c>
      <c r="F158" s="160" t="s">
        <v>137</v>
      </c>
      <c r="G158" s="161" t="s">
        <v>339</v>
      </c>
      <c r="H158" s="161" t="s">
        <v>60</v>
      </c>
      <c r="I158" s="24" t="s">
        <v>175</v>
      </c>
      <c r="J158" s="24" t="s">
        <v>141</v>
      </c>
      <c r="K158" s="162">
        <v>44112</v>
      </c>
      <c r="L158" s="162">
        <v>44114</v>
      </c>
      <c r="M158" s="163">
        <v>2</v>
      </c>
      <c r="N158" s="164" t="str">
        <v>E</v>
      </c>
    </row>
    <row r="159" spans="1:14" x14ac:dyDescent="0.25">
      <c r="A159" s="24"/>
      <c r="B159" s="24"/>
      <c r="C159" s="160">
        <v>218</v>
      </c>
      <c r="D159" s="160">
        <v>0</v>
      </c>
      <c r="E159" s="160" t="s">
        <v>142</v>
      </c>
      <c r="F159" s="160" t="s">
        <v>137</v>
      </c>
      <c r="G159" s="161" t="s">
        <v>225</v>
      </c>
      <c r="H159" s="161" t="s">
        <v>303</v>
      </c>
      <c r="I159" s="24" t="s">
        <v>149</v>
      </c>
      <c r="J159" s="24" t="s">
        <v>164</v>
      </c>
      <c r="K159" s="162">
        <v>44118</v>
      </c>
      <c r="L159" s="162">
        <v>44121</v>
      </c>
      <c r="M159" s="163">
        <v>3</v>
      </c>
      <c r="N159" s="164" t="str">
        <v>D</v>
      </c>
    </row>
    <row r="160" spans="1:14" x14ac:dyDescent="0.25">
      <c r="A160" s="24"/>
      <c r="B160" s="24"/>
      <c r="C160" s="160">
        <v>219</v>
      </c>
      <c r="D160" s="160">
        <v>0</v>
      </c>
      <c r="E160" s="160" t="s">
        <v>142</v>
      </c>
      <c r="F160" s="160" t="s">
        <v>137</v>
      </c>
      <c r="G160" s="161" t="s">
        <v>179</v>
      </c>
      <c r="H160" s="161" t="s">
        <v>304</v>
      </c>
      <c r="I160" s="24" t="s">
        <v>149</v>
      </c>
      <c r="J160" s="24" t="s">
        <v>159</v>
      </c>
      <c r="K160" s="162">
        <v>44118</v>
      </c>
      <c r="L160" s="162">
        <v>44120</v>
      </c>
      <c r="M160" s="163">
        <v>2</v>
      </c>
      <c r="N160" s="164" t="str">
        <v>A</v>
      </c>
    </row>
    <row r="161" spans="1:14" x14ac:dyDescent="0.25">
      <c r="A161" s="24"/>
      <c r="B161" s="24"/>
      <c r="C161" s="160">
        <v>187</v>
      </c>
      <c r="D161" s="160">
        <v>11</v>
      </c>
      <c r="E161" s="160" t="s">
        <v>142</v>
      </c>
      <c r="F161" s="160" t="s">
        <v>137</v>
      </c>
      <c r="G161" s="161" t="s">
        <v>340</v>
      </c>
      <c r="H161" s="161" t="s">
        <v>269</v>
      </c>
      <c r="I161" s="24" t="s">
        <v>175</v>
      </c>
      <c r="J161" s="24" t="s">
        <v>181</v>
      </c>
      <c r="K161" s="162">
        <v>44111</v>
      </c>
      <c r="L161" s="162">
        <v>44124</v>
      </c>
      <c r="M161" s="163">
        <v>13</v>
      </c>
      <c r="N161" s="164" t="str">
        <v>B</v>
      </c>
    </row>
    <row r="162" spans="1:14" x14ac:dyDescent="0.25">
      <c r="A162" s="24"/>
      <c r="B162" s="24"/>
      <c r="C162" s="160">
        <v>188</v>
      </c>
      <c r="D162" s="160">
        <v>10</v>
      </c>
      <c r="E162" s="160" t="s">
        <v>142</v>
      </c>
      <c r="F162" s="160" t="s">
        <v>137</v>
      </c>
      <c r="G162" s="161" t="s">
        <v>341</v>
      </c>
      <c r="H162" s="161" t="s">
        <v>271</v>
      </c>
      <c r="I162" s="24" t="s">
        <v>149</v>
      </c>
      <c r="J162" s="24" t="s">
        <v>181</v>
      </c>
      <c r="K162" s="162">
        <v>44111</v>
      </c>
      <c r="L162" s="162">
        <v>44117</v>
      </c>
      <c r="M162" s="163">
        <v>6</v>
      </c>
      <c r="N162" s="164" t="str">
        <v>B</v>
      </c>
    </row>
    <row r="163" spans="1:14" x14ac:dyDescent="0.25">
      <c r="A163" s="24"/>
      <c r="B163" s="24"/>
      <c r="C163" s="160">
        <v>189</v>
      </c>
      <c r="D163" s="160">
        <v>9</v>
      </c>
      <c r="E163" s="160" t="s">
        <v>136</v>
      </c>
      <c r="F163" s="160" t="s">
        <v>137</v>
      </c>
      <c r="G163" s="161" t="s">
        <v>272</v>
      </c>
      <c r="H163" s="161" t="s">
        <v>273</v>
      </c>
      <c r="I163" s="24" t="s">
        <v>169</v>
      </c>
      <c r="J163" s="24" t="s">
        <v>159</v>
      </c>
      <c r="K163" s="162">
        <v>44114</v>
      </c>
      <c r="L163" s="162">
        <v>44121</v>
      </c>
      <c r="M163" s="163">
        <v>7</v>
      </c>
      <c r="N163" s="164" t="str">
        <v>A</v>
      </c>
    </row>
    <row r="164" spans="1:14" x14ac:dyDescent="0.25">
      <c r="A164" s="24"/>
      <c r="B164" s="24"/>
      <c r="C164" s="160">
        <v>190</v>
      </c>
      <c r="D164" s="160">
        <v>6</v>
      </c>
      <c r="E164" s="160" t="s">
        <v>136</v>
      </c>
      <c r="F164" s="160" t="s">
        <v>143</v>
      </c>
      <c r="G164" s="161" t="s">
        <v>342</v>
      </c>
      <c r="H164" s="161" t="s">
        <v>274</v>
      </c>
      <c r="I164" s="24" t="s">
        <v>140</v>
      </c>
      <c r="J164" s="24" t="s">
        <v>181</v>
      </c>
      <c r="K164" s="162">
        <v>44123</v>
      </c>
      <c r="L164" s="162">
        <v>44125</v>
      </c>
      <c r="M164" s="163">
        <v>2</v>
      </c>
      <c r="N164" s="164" t="str">
        <v>B</v>
      </c>
    </row>
    <row r="165" spans="1:14" x14ac:dyDescent="0.25">
      <c r="A165" s="24"/>
      <c r="B165" s="24"/>
      <c r="C165" s="160">
        <v>192</v>
      </c>
      <c r="D165" s="160">
        <v>22</v>
      </c>
      <c r="E165" s="160" t="s">
        <v>142</v>
      </c>
      <c r="F165" s="160" t="s">
        <v>137</v>
      </c>
      <c r="G165" s="161" t="s">
        <v>343</v>
      </c>
      <c r="H165" s="161" t="s">
        <v>276</v>
      </c>
      <c r="I165" s="24" t="s">
        <v>156</v>
      </c>
      <c r="J165" s="24" t="s">
        <v>153</v>
      </c>
      <c r="K165" s="162">
        <v>44117</v>
      </c>
      <c r="L165" s="162">
        <v>44121</v>
      </c>
      <c r="M165" s="163">
        <v>4</v>
      </c>
      <c r="N165" s="164" t="str">
        <v>A</v>
      </c>
    </row>
    <row r="166" spans="1:14" x14ac:dyDescent="0.25">
      <c r="A166" s="24"/>
      <c r="B166" s="24"/>
      <c r="C166" s="160">
        <v>193</v>
      </c>
      <c r="D166" s="160">
        <v>9</v>
      </c>
      <c r="E166" s="160" t="s">
        <v>136</v>
      </c>
      <c r="F166" s="160" t="s">
        <v>137</v>
      </c>
      <c r="G166" s="161" t="s">
        <v>344</v>
      </c>
      <c r="H166" s="161" t="s">
        <v>277</v>
      </c>
      <c r="I166" s="24" t="s">
        <v>169</v>
      </c>
      <c r="J166" s="24" t="s">
        <v>159</v>
      </c>
      <c r="K166" s="162">
        <v>44120</v>
      </c>
      <c r="L166" s="162">
        <v>44122</v>
      </c>
      <c r="M166" s="163">
        <v>2</v>
      </c>
      <c r="N166" s="164" t="str">
        <v>A</v>
      </c>
    </row>
    <row r="167" spans="1:14" x14ac:dyDescent="0.25">
      <c r="A167" s="24"/>
      <c r="B167" s="24"/>
      <c r="C167" s="160">
        <v>196</v>
      </c>
      <c r="D167" s="160">
        <v>3</v>
      </c>
      <c r="E167" s="160" t="s">
        <v>142</v>
      </c>
      <c r="F167" s="160" t="s">
        <v>137</v>
      </c>
      <c r="G167" s="161" t="s">
        <v>345</v>
      </c>
      <c r="H167" s="161" t="s">
        <v>204</v>
      </c>
      <c r="I167" s="24" t="s">
        <v>175</v>
      </c>
      <c r="J167" s="24" t="s">
        <v>196</v>
      </c>
      <c r="K167" s="162">
        <v>44114</v>
      </c>
      <c r="L167" s="162">
        <v>44121</v>
      </c>
      <c r="M167" s="163">
        <v>7</v>
      </c>
      <c r="N167" s="164" t="str">
        <v>E</v>
      </c>
    </row>
    <row r="168" spans="1:14" x14ac:dyDescent="0.25">
      <c r="A168" s="24"/>
      <c r="B168" s="24"/>
      <c r="C168" s="160">
        <v>197</v>
      </c>
      <c r="D168" s="160">
        <v>6</v>
      </c>
      <c r="E168" s="160" t="s">
        <v>136</v>
      </c>
      <c r="F168" s="160" t="s">
        <v>137</v>
      </c>
      <c r="G168" s="161" t="s">
        <v>346</v>
      </c>
      <c r="H168" s="161" t="s">
        <v>240</v>
      </c>
      <c r="I168" s="24" t="s">
        <v>140</v>
      </c>
      <c r="J168" s="24" t="s">
        <v>170</v>
      </c>
      <c r="K168" s="162">
        <v>44116</v>
      </c>
      <c r="L168" s="162">
        <v>44119</v>
      </c>
      <c r="M168" s="163">
        <v>3</v>
      </c>
      <c r="N168" s="164" t="str">
        <v>C</v>
      </c>
    </row>
    <row r="169" spans="1:14" x14ac:dyDescent="0.25">
      <c r="A169" s="24"/>
      <c r="B169" s="24"/>
      <c r="C169" s="160">
        <v>198</v>
      </c>
      <c r="D169" s="160">
        <v>5</v>
      </c>
      <c r="E169" s="160" t="s">
        <v>142</v>
      </c>
      <c r="F169" s="160" t="s">
        <v>137</v>
      </c>
      <c r="G169" s="161" t="s">
        <v>280</v>
      </c>
      <c r="H169" s="161" t="s">
        <v>281</v>
      </c>
      <c r="I169" s="24" t="s">
        <v>175</v>
      </c>
      <c r="J169" s="24" t="s">
        <v>196</v>
      </c>
      <c r="K169" s="162">
        <v>44124</v>
      </c>
      <c r="L169" s="162">
        <v>44126</v>
      </c>
      <c r="M169" s="163">
        <v>2</v>
      </c>
      <c r="N169" s="164" t="str">
        <v>E</v>
      </c>
    </row>
  </sheetData>
  <conditionalFormatting sqref="F11:F169">
    <cfRule type="cellIs" dxfId="2" priority="2" operator="equal">
      <formula>"D"</formula>
    </cfRule>
  </conditionalFormatting>
  <conditionalFormatting sqref="M11:M169">
    <cfRule type="cellIs" dxfId="1" priority="1" operator="between">
      <formula>7</formula>
      <formula>10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9E05D-4AB5-4D7C-961B-715432820B3B}">
  <dimension ref="A1:FC1"/>
  <sheetViews>
    <sheetView workbookViewId="0"/>
  </sheetViews>
  <sheetFormatPr baseColWidth="10" defaultRowHeight="15" x14ac:dyDescent="0.25"/>
  <cols>
    <col min="1" max="1" width="2" bestFit="1" customWidth="1"/>
    <col min="2" max="3" width="2.140625" bestFit="1" customWidth="1"/>
    <col min="4" max="6" width="2.28515625" bestFit="1" customWidth="1"/>
    <col min="7" max="7" width="2.140625" bestFit="1" customWidth="1"/>
    <col min="8" max="8" width="2.28515625" bestFit="1" customWidth="1"/>
    <col min="9" max="10" width="2.140625" bestFit="1" customWidth="1"/>
    <col min="11" max="13" width="2.28515625" bestFit="1" customWidth="1"/>
    <col min="14" max="14" width="2" bestFit="1" customWidth="1"/>
    <col min="15" max="15" width="2.140625" bestFit="1" customWidth="1"/>
    <col min="16" max="19" width="2.28515625" bestFit="1" customWidth="1"/>
    <col min="20" max="20" width="2.140625" bestFit="1" customWidth="1"/>
    <col min="21" max="21" width="2" bestFit="1" customWidth="1"/>
    <col min="22" max="22" width="2.140625" bestFit="1" customWidth="1"/>
    <col min="23" max="23" width="2.28515625" bestFit="1" customWidth="1"/>
    <col min="24" max="24" width="2" bestFit="1" customWidth="1"/>
    <col min="25" max="26" width="2.140625" bestFit="1" customWidth="1"/>
    <col min="27" max="29" width="2.28515625" bestFit="1" customWidth="1"/>
    <col min="30" max="31" width="2.140625" bestFit="1" customWidth="1"/>
    <col min="32" max="32" width="2.28515625" bestFit="1" customWidth="1"/>
    <col min="33" max="37" width="2.140625" bestFit="1" customWidth="1"/>
    <col min="38" max="38" width="2" bestFit="1" customWidth="1"/>
    <col min="39" max="39" width="2.140625" bestFit="1" customWidth="1"/>
    <col min="40" max="41" width="2.28515625" bestFit="1" customWidth="1"/>
    <col min="42" max="44" width="2.140625" bestFit="1" customWidth="1"/>
    <col min="45" max="46" width="2" bestFit="1" customWidth="1"/>
    <col min="47" max="47" width="2.140625" bestFit="1" customWidth="1"/>
    <col min="48" max="49" width="2.28515625" bestFit="1" customWidth="1"/>
    <col min="50" max="52" width="2.140625" bestFit="1" customWidth="1"/>
    <col min="53" max="54" width="2.28515625" bestFit="1" customWidth="1"/>
    <col min="55" max="55" width="2.140625" bestFit="1" customWidth="1"/>
    <col min="56" max="56" width="2.28515625" bestFit="1" customWidth="1"/>
    <col min="57" max="60" width="2.140625" bestFit="1" customWidth="1"/>
    <col min="61" max="61" width="2" bestFit="1" customWidth="1"/>
    <col min="62" max="62" width="2.28515625" bestFit="1" customWidth="1"/>
    <col min="63" max="64" width="2.140625" bestFit="1" customWidth="1"/>
    <col min="65" max="66" width="2" bestFit="1" customWidth="1"/>
    <col min="67" max="67" width="2.28515625" bestFit="1" customWidth="1"/>
    <col min="68" max="68" width="2.140625" bestFit="1" customWidth="1"/>
    <col min="69" max="69" width="2" bestFit="1" customWidth="1"/>
    <col min="70" max="70" width="2.28515625" bestFit="1" customWidth="1"/>
    <col min="71" max="74" width="2.140625" bestFit="1" customWidth="1"/>
    <col min="75" max="75" width="2.28515625" bestFit="1" customWidth="1"/>
    <col min="76" max="76" width="2.140625" bestFit="1" customWidth="1"/>
    <col min="77" max="78" width="2.28515625" bestFit="1" customWidth="1"/>
    <col min="79" max="80" width="2" bestFit="1" customWidth="1"/>
    <col min="81" max="81" width="2.140625" bestFit="1" customWidth="1"/>
    <col min="82" max="82" width="2" bestFit="1" customWidth="1"/>
    <col min="83" max="83" width="2.28515625" bestFit="1" customWidth="1"/>
    <col min="84" max="85" width="2.140625" bestFit="1" customWidth="1"/>
    <col min="86" max="86" width="2.28515625" bestFit="1" customWidth="1"/>
    <col min="87" max="87" width="2.140625" bestFit="1" customWidth="1"/>
    <col min="88" max="89" width="2.28515625" bestFit="1" customWidth="1"/>
    <col min="90" max="93" width="2.140625" bestFit="1" customWidth="1"/>
    <col min="94" max="94" width="2.28515625" bestFit="1" customWidth="1"/>
    <col min="95" max="95" width="2" bestFit="1" customWidth="1"/>
    <col min="96" max="96" width="2.28515625" bestFit="1" customWidth="1"/>
    <col min="97" max="98" width="2.140625" bestFit="1" customWidth="1"/>
    <col min="99" max="99" width="2.28515625" bestFit="1" customWidth="1"/>
    <col min="100" max="100" width="2.140625" bestFit="1" customWidth="1"/>
    <col min="101" max="101" width="2" bestFit="1" customWidth="1"/>
    <col min="102" max="104" width="2.28515625" bestFit="1" customWidth="1"/>
    <col min="105" max="107" width="2.140625" bestFit="1" customWidth="1"/>
    <col min="108" max="108" width="2.28515625" bestFit="1" customWidth="1"/>
    <col min="109" max="110" width="2.140625" bestFit="1" customWidth="1"/>
    <col min="111" max="111" width="2.28515625" bestFit="1" customWidth="1"/>
    <col min="112" max="115" width="2.140625" bestFit="1" customWidth="1"/>
    <col min="116" max="116" width="2.28515625" bestFit="1" customWidth="1"/>
    <col min="117" max="118" width="2.140625" bestFit="1" customWidth="1"/>
    <col min="119" max="119" width="2.28515625" bestFit="1" customWidth="1"/>
    <col min="120" max="120" width="2.140625" bestFit="1" customWidth="1"/>
    <col min="121" max="121" width="2.28515625" bestFit="1" customWidth="1"/>
    <col min="122" max="126" width="2.140625" bestFit="1" customWidth="1"/>
    <col min="127" max="127" width="2" bestFit="1" customWidth="1"/>
    <col min="128" max="128" width="2.140625" bestFit="1" customWidth="1"/>
    <col min="129" max="129" width="2" bestFit="1" customWidth="1"/>
    <col min="130" max="130" width="2.28515625" bestFit="1" customWidth="1"/>
    <col min="131" max="132" width="2.140625" bestFit="1" customWidth="1"/>
    <col min="133" max="133" width="2.28515625" bestFit="1" customWidth="1"/>
    <col min="134" max="134" width="2.140625" bestFit="1" customWidth="1"/>
    <col min="135" max="136" width="2.28515625" bestFit="1" customWidth="1"/>
    <col min="137" max="140" width="2.140625" bestFit="1" customWidth="1"/>
    <col min="141" max="141" width="2.28515625" bestFit="1" customWidth="1"/>
    <col min="142" max="142" width="2" bestFit="1" customWidth="1"/>
    <col min="143" max="143" width="2.28515625" bestFit="1" customWidth="1"/>
    <col min="144" max="145" width="2.140625" bestFit="1" customWidth="1"/>
    <col min="146" max="146" width="2.28515625" bestFit="1" customWidth="1"/>
    <col min="147" max="147" width="2.140625" bestFit="1" customWidth="1"/>
    <col min="148" max="148" width="2" bestFit="1" customWidth="1"/>
    <col min="149" max="150" width="2.28515625" bestFit="1" customWidth="1"/>
    <col min="151" max="152" width="2.140625" bestFit="1" customWidth="1"/>
    <col min="153" max="153" width="2.28515625" bestFit="1" customWidth="1"/>
    <col min="154" max="154" width="2.140625" bestFit="1" customWidth="1"/>
    <col min="155" max="156" width="2.28515625" bestFit="1" customWidth="1"/>
    <col min="157" max="157" width="2" bestFit="1" customWidth="1"/>
    <col min="158" max="158" width="2.140625" bestFit="1" customWidth="1"/>
    <col min="159" max="159" width="2" bestFit="1" customWidth="1"/>
  </cols>
  <sheetData>
    <row r="1" spans="1:159" x14ac:dyDescent="0.25">
      <c r="A1" s="164" t="s">
        <v>137</v>
      </c>
      <c r="B1" s="164" t="s">
        <v>347</v>
      </c>
      <c r="C1" s="164" t="s">
        <v>347</v>
      </c>
      <c r="D1" s="164" t="s">
        <v>348</v>
      </c>
      <c r="E1" s="164" t="s">
        <v>348</v>
      </c>
      <c r="F1" s="164" t="s">
        <v>348</v>
      </c>
      <c r="G1" s="164" t="s">
        <v>347</v>
      </c>
      <c r="H1" s="164" t="s">
        <v>143</v>
      </c>
      <c r="I1" s="164" t="s">
        <v>347</v>
      </c>
      <c r="J1" s="164" t="s">
        <v>347</v>
      </c>
      <c r="K1" s="164" t="s">
        <v>348</v>
      </c>
      <c r="L1" s="164" t="s">
        <v>143</v>
      </c>
      <c r="M1" s="164" t="s">
        <v>348</v>
      </c>
      <c r="N1" s="164" t="s">
        <v>137</v>
      </c>
      <c r="O1" s="164" t="s">
        <v>349</v>
      </c>
      <c r="P1" s="164" t="s">
        <v>348</v>
      </c>
      <c r="Q1" s="164" t="s">
        <v>348</v>
      </c>
      <c r="R1" s="164" t="s">
        <v>348</v>
      </c>
      <c r="S1" s="164" t="s">
        <v>348</v>
      </c>
      <c r="T1" s="164" t="s">
        <v>347</v>
      </c>
      <c r="U1" s="164" t="s">
        <v>137</v>
      </c>
      <c r="V1" s="164" t="s">
        <v>347</v>
      </c>
      <c r="W1" s="164" t="s">
        <v>348</v>
      </c>
      <c r="X1" s="164" t="s">
        <v>137</v>
      </c>
      <c r="Y1" s="164" t="s">
        <v>347</v>
      </c>
      <c r="Z1" s="164" t="s">
        <v>349</v>
      </c>
      <c r="AA1" s="164" t="s">
        <v>348</v>
      </c>
      <c r="AB1" s="164" t="s">
        <v>143</v>
      </c>
      <c r="AC1" s="164" t="s">
        <v>143</v>
      </c>
      <c r="AD1" s="164" t="s">
        <v>347</v>
      </c>
      <c r="AE1" s="164" t="s">
        <v>349</v>
      </c>
      <c r="AF1" s="164" t="s">
        <v>348</v>
      </c>
      <c r="AG1" s="164" t="s">
        <v>347</v>
      </c>
      <c r="AH1" s="164" t="s">
        <v>347</v>
      </c>
      <c r="AI1" s="164" t="s">
        <v>349</v>
      </c>
      <c r="AJ1" s="164" t="s">
        <v>347</v>
      </c>
      <c r="AK1" s="164" t="s">
        <v>347</v>
      </c>
      <c r="AL1" s="164" t="s">
        <v>137</v>
      </c>
      <c r="AM1" s="164" t="s">
        <v>349</v>
      </c>
      <c r="AN1" s="164" t="s">
        <v>348</v>
      </c>
      <c r="AO1" s="164" t="s">
        <v>143</v>
      </c>
      <c r="AP1" s="164" t="s">
        <v>347</v>
      </c>
      <c r="AQ1" s="164" t="s">
        <v>347</v>
      </c>
      <c r="AR1" s="164" t="s">
        <v>347</v>
      </c>
      <c r="AS1" s="164" t="s">
        <v>137</v>
      </c>
      <c r="AT1" s="164" t="s">
        <v>137</v>
      </c>
      <c r="AU1" s="164" t="s">
        <v>347</v>
      </c>
      <c r="AV1" s="164" t="s">
        <v>348</v>
      </c>
      <c r="AW1" s="164" t="s">
        <v>143</v>
      </c>
      <c r="AX1" s="164" t="s">
        <v>347</v>
      </c>
      <c r="AY1" s="164" t="s">
        <v>349</v>
      </c>
      <c r="AZ1" s="164" t="s">
        <v>347</v>
      </c>
      <c r="BA1" s="164" t="s">
        <v>348</v>
      </c>
      <c r="BB1" s="164" t="s">
        <v>348</v>
      </c>
      <c r="BC1" s="164" t="s">
        <v>347</v>
      </c>
      <c r="BD1" s="164" t="s">
        <v>348</v>
      </c>
      <c r="BE1" s="164" t="s">
        <v>349</v>
      </c>
      <c r="BF1" s="164" t="s">
        <v>347</v>
      </c>
      <c r="BG1" s="164" t="s">
        <v>347</v>
      </c>
      <c r="BH1" s="164" t="s">
        <v>347</v>
      </c>
      <c r="BI1" s="164" t="s">
        <v>137</v>
      </c>
      <c r="BJ1" s="164" t="s">
        <v>348</v>
      </c>
      <c r="BK1" s="164" t="s">
        <v>349</v>
      </c>
      <c r="BL1" s="164" t="s">
        <v>347</v>
      </c>
      <c r="BM1" s="164" t="s">
        <v>137</v>
      </c>
      <c r="BN1" s="164" t="s">
        <v>137</v>
      </c>
      <c r="BO1" s="164" t="s">
        <v>143</v>
      </c>
      <c r="BP1" s="164" t="s">
        <v>349</v>
      </c>
      <c r="BQ1" s="164" t="s">
        <v>137</v>
      </c>
      <c r="BR1" s="164" t="s">
        <v>348</v>
      </c>
      <c r="BS1" s="164" t="s">
        <v>347</v>
      </c>
      <c r="BT1" s="164" t="s">
        <v>349</v>
      </c>
      <c r="BU1" s="164" t="s">
        <v>349</v>
      </c>
      <c r="BV1" s="164" t="s">
        <v>349</v>
      </c>
      <c r="BW1" s="164" t="s">
        <v>348</v>
      </c>
      <c r="BX1" s="164" t="s">
        <v>349</v>
      </c>
      <c r="BY1" s="164" t="s">
        <v>348</v>
      </c>
      <c r="BZ1" s="164" t="s">
        <v>348</v>
      </c>
      <c r="CA1" s="164" t="s">
        <v>137</v>
      </c>
      <c r="CB1" s="164" t="s">
        <v>137</v>
      </c>
      <c r="CC1" s="164" t="s">
        <v>347</v>
      </c>
      <c r="CD1" s="164" t="s">
        <v>137</v>
      </c>
      <c r="CE1" s="164" t="s">
        <v>143</v>
      </c>
      <c r="CF1" s="164" t="s">
        <v>347</v>
      </c>
      <c r="CG1" s="164" t="s">
        <v>347</v>
      </c>
      <c r="CH1" s="164" t="s">
        <v>348</v>
      </c>
      <c r="CI1" s="164" t="s">
        <v>347</v>
      </c>
      <c r="CJ1" s="164" t="s">
        <v>143</v>
      </c>
      <c r="CK1" s="164" t="s">
        <v>348</v>
      </c>
      <c r="CL1" s="164" t="s">
        <v>347</v>
      </c>
      <c r="CM1" s="164" t="s">
        <v>347</v>
      </c>
      <c r="CN1" s="164" t="s">
        <v>349</v>
      </c>
      <c r="CO1" s="164" t="s">
        <v>349</v>
      </c>
      <c r="CP1" s="164" t="s">
        <v>348</v>
      </c>
      <c r="CQ1" s="164" t="s">
        <v>137</v>
      </c>
      <c r="CR1" s="164" t="s">
        <v>348</v>
      </c>
      <c r="CS1" s="164" t="s">
        <v>347</v>
      </c>
      <c r="CT1" s="164" t="s">
        <v>347</v>
      </c>
      <c r="CU1" s="164" t="s">
        <v>348</v>
      </c>
      <c r="CV1" s="164" t="s">
        <v>349</v>
      </c>
      <c r="CW1" s="164" t="s">
        <v>137</v>
      </c>
      <c r="CX1" s="164" t="s">
        <v>143</v>
      </c>
      <c r="CY1" s="164" t="s">
        <v>348</v>
      </c>
      <c r="CZ1" s="164" t="s">
        <v>348</v>
      </c>
      <c r="DA1" s="164" t="s">
        <v>347</v>
      </c>
      <c r="DB1" s="164" t="s">
        <v>347</v>
      </c>
      <c r="DC1" s="164" t="s">
        <v>347</v>
      </c>
      <c r="DD1" s="164" t="s">
        <v>348</v>
      </c>
      <c r="DE1" s="164" t="s">
        <v>347</v>
      </c>
      <c r="DF1" s="164" t="s">
        <v>347</v>
      </c>
      <c r="DG1" s="164" t="s">
        <v>348</v>
      </c>
      <c r="DH1" s="164" t="s">
        <v>349</v>
      </c>
      <c r="DI1" s="164" t="s">
        <v>349</v>
      </c>
      <c r="DJ1" s="164" t="s">
        <v>347</v>
      </c>
      <c r="DK1" s="164" t="s">
        <v>347</v>
      </c>
      <c r="DL1" s="164" t="s">
        <v>348</v>
      </c>
      <c r="DM1" s="164" t="s">
        <v>349</v>
      </c>
      <c r="DN1" s="164" t="s">
        <v>347</v>
      </c>
      <c r="DO1" s="164" t="s">
        <v>348</v>
      </c>
      <c r="DP1" s="164" t="s">
        <v>347</v>
      </c>
      <c r="DQ1" s="164" t="s">
        <v>348</v>
      </c>
      <c r="DR1" s="164" t="s">
        <v>349</v>
      </c>
      <c r="DS1" s="164" t="s">
        <v>349</v>
      </c>
      <c r="DT1" s="164" t="s">
        <v>347</v>
      </c>
      <c r="DU1" s="164" t="s">
        <v>347</v>
      </c>
      <c r="DV1" s="164" t="s">
        <v>347</v>
      </c>
      <c r="DW1" s="164" t="s">
        <v>137</v>
      </c>
      <c r="DX1" s="164" t="s">
        <v>347</v>
      </c>
      <c r="DY1" s="164" t="s">
        <v>137</v>
      </c>
      <c r="DZ1" s="164" t="s">
        <v>143</v>
      </c>
      <c r="EA1" s="164" t="s">
        <v>347</v>
      </c>
      <c r="EB1" s="164" t="s">
        <v>347</v>
      </c>
      <c r="EC1" s="164" t="s">
        <v>348</v>
      </c>
      <c r="ED1" s="164" t="s">
        <v>347</v>
      </c>
      <c r="EE1" s="164" t="s">
        <v>143</v>
      </c>
      <c r="EF1" s="164" t="s">
        <v>348</v>
      </c>
      <c r="EG1" s="164" t="s">
        <v>347</v>
      </c>
      <c r="EH1" s="164" t="s">
        <v>347</v>
      </c>
      <c r="EI1" s="164" t="s">
        <v>349</v>
      </c>
      <c r="EJ1" s="164" t="s">
        <v>349</v>
      </c>
      <c r="EK1" s="164" t="s">
        <v>348</v>
      </c>
      <c r="EL1" s="164" t="s">
        <v>137</v>
      </c>
      <c r="EM1" s="164" t="s">
        <v>348</v>
      </c>
      <c r="EN1" s="164" t="s">
        <v>347</v>
      </c>
      <c r="EO1" s="164" t="s">
        <v>347</v>
      </c>
      <c r="EP1" s="164" t="s">
        <v>348</v>
      </c>
      <c r="EQ1" s="164" t="s">
        <v>349</v>
      </c>
      <c r="ER1" s="164" t="s">
        <v>137</v>
      </c>
      <c r="ES1" s="164" t="s">
        <v>143</v>
      </c>
      <c r="ET1" s="164" t="s">
        <v>348</v>
      </c>
      <c r="EU1" s="164" t="s">
        <v>349</v>
      </c>
      <c r="EV1" s="164" t="s">
        <v>349</v>
      </c>
      <c r="EW1" s="164" t="s">
        <v>348</v>
      </c>
      <c r="EX1" s="164" t="s">
        <v>349</v>
      </c>
      <c r="EY1" s="164" t="s">
        <v>348</v>
      </c>
      <c r="EZ1" s="164" t="s">
        <v>348</v>
      </c>
      <c r="FA1" s="164" t="s">
        <v>137</v>
      </c>
      <c r="FB1" s="164" t="s">
        <v>347</v>
      </c>
      <c r="FC1" s="164" t="s">
        <v>137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7A38C-7B5F-4068-B94D-B559134DD01C}">
  <dimension ref="A1:N20"/>
  <sheetViews>
    <sheetView workbookViewId="0"/>
  </sheetViews>
  <sheetFormatPr baseColWidth="10" defaultRowHeight="30" customHeight="1" x14ac:dyDescent="0.25"/>
  <cols>
    <col min="1" max="2" width="7.28515625" customWidth="1"/>
    <col min="3" max="3" width="26" customWidth="1"/>
    <col min="7" max="7" width="13.42578125" bestFit="1" customWidth="1"/>
    <col min="8" max="9" width="16.28515625" customWidth="1"/>
    <col min="10" max="10" width="16.85546875" customWidth="1"/>
    <col min="11" max="11" width="16.5703125" bestFit="1" customWidth="1"/>
    <col min="12" max="12" width="19" customWidth="1"/>
  </cols>
  <sheetData>
    <row r="1" spans="1:14" ht="30" customHeight="1" x14ac:dyDescent="0.25">
      <c r="A1" s="8">
        <v>1</v>
      </c>
      <c r="B1" s="8"/>
      <c r="C1" s="315" t="s">
        <v>878</v>
      </c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7"/>
    </row>
    <row r="2" spans="1:14" ht="30" customHeight="1" x14ac:dyDescent="0.25">
      <c r="A2" s="11">
        <v>1</v>
      </c>
      <c r="B2" s="11"/>
      <c r="C2" s="318" t="s">
        <v>351</v>
      </c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20"/>
    </row>
    <row r="3" spans="1:14" ht="30" customHeight="1" x14ac:dyDescent="0.25">
      <c r="A3" s="14">
        <v>1</v>
      </c>
      <c r="B3" s="14"/>
      <c r="C3" s="321" t="s">
        <v>879</v>
      </c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3"/>
    </row>
    <row r="4" spans="1:14" ht="30" customHeight="1" x14ac:dyDescent="0.25">
      <c r="A4" s="8">
        <v>1</v>
      </c>
      <c r="B4" s="8"/>
      <c r="C4" s="315" t="s">
        <v>880</v>
      </c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7"/>
    </row>
    <row r="5" spans="1:14" ht="15" customHeight="1" x14ac:dyDescent="0.25">
      <c r="A5" s="8"/>
      <c r="B5" s="8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</row>
    <row r="6" spans="1:14" ht="15" customHeight="1" x14ac:dyDescent="0.25">
      <c r="A6" s="11"/>
      <c r="B6" s="11"/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</row>
    <row r="7" spans="1:14" ht="15" customHeight="1" x14ac:dyDescent="0.25">
      <c r="A7" s="14"/>
      <c r="B7" s="14"/>
      <c r="C7" s="311"/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</row>
    <row r="8" spans="1:14" ht="15" customHeight="1" x14ac:dyDescent="0.25">
      <c r="A8" s="8"/>
      <c r="B8" s="8"/>
      <c r="C8" s="311"/>
      <c r="D8" s="311"/>
      <c r="E8" s="311"/>
      <c r="F8" s="311"/>
      <c r="G8" s="311"/>
      <c r="H8" s="311"/>
      <c r="I8" s="311"/>
      <c r="J8" s="311"/>
      <c r="K8" s="311"/>
      <c r="L8" s="311"/>
      <c r="M8" s="311"/>
      <c r="N8" s="311"/>
    </row>
    <row r="9" spans="1:14" ht="30" customHeight="1" x14ac:dyDescent="0.25">
      <c r="A9" s="165">
        <f>SUM(A1:A8)</f>
        <v>4</v>
      </c>
      <c r="B9" s="165">
        <f>SUM(B1:B8)</f>
        <v>0</v>
      </c>
      <c r="C9" s="84"/>
      <c r="D9" s="84"/>
      <c r="E9" s="84"/>
      <c r="F9" s="84"/>
      <c r="G9" s="21"/>
      <c r="H9" s="21"/>
      <c r="I9" s="21"/>
      <c r="J9" s="21"/>
      <c r="K9" s="309"/>
      <c r="L9" s="309"/>
      <c r="M9" s="309"/>
      <c r="N9" s="22"/>
    </row>
    <row r="10" spans="1:14" ht="30" customHeight="1" x14ac:dyDescent="0.25">
      <c r="A10" s="24"/>
      <c r="B10" s="24"/>
      <c r="C10" s="25"/>
      <c r="D10" s="291" t="str">
        <f ca="1">_xlfn.FORMULATEXT(D11)</f>
        <v>=RUNDEN(SUMME(K12:K20)*20;0)/20</v>
      </c>
      <c r="E10" s="25"/>
      <c r="F10" s="25"/>
      <c r="G10" s="25"/>
      <c r="H10" s="25"/>
      <c r="I10" s="25"/>
      <c r="J10" s="25"/>
      <c r="K10" s="273" t="str">
        <f ca="1">_xlfn.FORMULATEXT(K12)</f>
        <v>=J12*(I12-H12)</v>
      </c>
      <c r="L10" s="25"/>
      <c r="M10" s="25"/>
      <c r="N10" s="25"/>
    </row>
    <row r="11" spans="1:14" ht="30" customHeight="1" x14ac:dyDescent="0.3">
      <c r="A11" s="24"/>
      <c r="B11" s="24"/>
      <c r="C11" s="166" t="s">
        <v>352</v>
      </c>
      <c r="D11" s="312">
        <f>ROUND(SUM(K12:K20)*20,0)/20</f>
        <v>6299475.1500000004</v>
      </c>
      <c r="E11" s="312"/>
      <c r="F11" s="85"/>
      <c r="G11" s="167" t="s">
        <v>353</v>
      </c>
      <c r="H11" s="168" t="s">
        <v>354</v>
      </c>
      <c r="I11" s="168" t="s">
        <v>355</v>
      </c>
      <c r="J11" s="169" t="s">
        <v>356</v>
      </c>
      <c r="K11" s="170" t="s">
        <v>357</v>
      </c>
      <c r="L11" s="170" t="s">
        <v>55</v>
      </c>
      <c r="M11" s="25"/>
      <c r="N11" s="25"/>
    </row>
    <row r="12" spans="1:14" ht="30" customHeight="1" x14ac:dyDescent="0.25">
      <c r="A12" s="22"/>
      <c r="B12" s="22"/>
      <c r="C12" s="292" t="s">
        <v>893</v>
      </c>
      <c r="D12" s="313">
        <f>AVERAGE(H12:H20)</f>
        <v>204.77777777777774</v>
      </c>
      <c r="E12" s="314"/>
      <c r="F12" s="21"/>
      <c r="G12" s="21" t="s">
        <v>358</v>
      </c>
      <c r="H12" s="171">
        <v>115.21</v>
      </c>
      <c r="I12" s="171">
        <v>250</v>
      </c>
      <c r="J12" s="172">
        <v>2654</v>
      </c>
      <c r="K12" s="175">
        <f>J12*(I12-H12)</f>
        <v>357732.66000000003</v>
      </c>
      <c r="L12" s="173">
        <v>21345.45</v>
      </c>
      <c r="M12" s="21"/>
      <c r="N12" s="21"/>
    </row>
    <row r="13" spans="1:14" ht="30" customHeight="1" x14ac:dyDescent="0.3">
      <c r="A13" s="24"/>
      <c r="B13" s="24"/>
      <c r="C13" s="332" t="s">
        <v>897</v>
      </c>
      <c r="D13" s="293" t="str">
        <f ca="1">_xlfn.FORMULATEXT(D12)</f>
        <v>=MITTELWERT(H12:H20)</v>
      </c>
      <c r="E13" s="24"/>
      <c r="F13" s="85"/>
      <c r="G13" s="174" t="s">
        <v>359</v>
      </c>
      <c r="H13" s="171">
        <v>142.36000000000001</v>
      </c>
      <c r="I13" s="171">
        <v>325</v>
      </c>
      <c r="J13" s="172">
        <v>1256</v>
      </c>
      <c r="K13" s="175">
        <f t="shared" ref="K13:K20" si="0">J13*(I13-H13)</f>
        <v>229395.84</v>
      </c>
      <c r="L13" s="173">
        <v>34563.65</v>
      </c>
      <c r="M13" s="25"/>
      <c r="N13" s="25"/>
    </row>
    <row r="14" spans="1:14" ht="30" customHeight="1" x14ac:dyDescent="0.3">
      <c r="A14" s="24"/>
      <c r="B14" s="24"/>
      <c r="C14" s="85"/>
      <c r="D14" s="85"/>
      <c r="E14" s="85"/>
      <c r="F14" s="85"/>
      <c r="G14" s="174" t="s">
        <v>360</v>
      </c>
      <c r="H14" s="171">
        <v>156.38999999999999</v>
      </c>
      <c r="I14" s="171">
        <v>500</v>
      </c>
      <c r="J14" s="172">
        <v>1760</v>
      </c>
      <c r="K14" s="175">
        <f t="shared" si="0"/>
        <v>604753.6</v>
      </c>
      <c r="L14" s="173">
        <v>12749.8</v>
      </c>
      <c r="M14" s="25"/>
      <c r="N14" s="25"/>
    </row>
    <row r="15" spans="1:14" ht="30" customHeight="1" x14ac:dyDescent="0.3">
      <c r="A15" s="24"/>
      <c r="B15" s="24"/>
      <c r="C15" s="85"/>
      <c r="D15" s="85"/>
      <c r="E15" s="85"/>
      <c r="F15" s="85"/>
      <c r="G15" s="21" t="s">
        <v>361</v>
      </c>
      <c r="H15" s="171">
        <v>190.11</v>
      </c>
      <c r="I15" s="171">
        <v>550</v>
      </c>
      <c r="J15" s="172">
        <v>1256</v>
      </c>
      <c r="K15" s="175">
        <f t="shared" si="0"/>
        <v>452021.83999999997</v>
      </c>
      <c r="L15" s="173">
        <v>44657.55</v>
      </c>
      <c r="M15" s="25"/>
      <c r="N15" s="25"/>
    </row>
    <row r="16" spans="1:14" ht="30" customHeight="1" x14ac:dyDescent="0.3">
      <c r="A16" s="24"/>
      <c r="B16" s="24"/>
      <c r="C16" s="85"/>
      <c r="D16" s="85"/>
      <c r="E16" s="85"/>
      <c r="F16" s="85"/>
      <c r="G16" s="21" t="s">
        <v>362</v>
      </c>
      <c r="H16" s="171">
        <v>201.06</v>
      </c>
      <c r="I16" s="171">
        <v>700</v>
      </c>
      <c r="J16" s="172">
        <v>1760</v>
      </c>
      <c r="K16" s="175">
        <f t="shared" si="0"/>
        <v>878134.4</v>
      </c>
      <c r="L16" s="173">
        <v>34563.65</v>
      </c>
      <c r="M16" s="25"/>
      <c r="N16" s="25"/>
    </row>
    <row r="17" spans="1:14" ht="30" customHeight="1" x14ac:dyDescent="0.3">
      <c r="A17" s="24"/>
      <c r="B17" s="24"/>
      <c r="C17" s="85"/>
      <c r="D17" s="85"/>
      <c r="E17" s="85"/>
      <c r="F17" s="85"/>
      <c r="G17" s="174" t="s">
        <v>363</v>
      </c>
      <c r="H17" s="171">
        <v>241.56</v>
      </c>
      <c r="I17" s="171">
        <v>750</v>
      </c>
      <c r="J17" s="172">
        <v>1256</v>
      </c>
      <c r="K17" s="175">
        <f t="shared" si="0"/>
        <v>638600.64</v>
      </c>
      <c r="L17" s="173">
        <v>33657.5</v>
      </c>
      <c r="M17" s="25"/>
      <c r="N17" s="25"/>
    </row>
    <row r="18" spans="1:14" ht="30" customHeight="1" x14ac:dyDescent="0.3">
      <c r="A18" s="24"/>
      <c r="B18" s="24"/>
      <c r="C18" s="85"/>
      <c r="D18" s="85"/>
      <c r="E18" s="85"/>
      <c r="F18" s="85"/>
      <c r="G18" s="174" t="s">
        <v>364</v>
      </c>
      <c r="H18" s="171">
        <v>230.56</v>
      </c>
      <c r="I18" s="171">
        <v>800</v>
      </c>
      <c r="J18" s="172">
        <v>1760</v>
      </c>
      <c r="K18" s="175">
        <f t="shared" si="0"/>
        <v>1002214.4000000001</v>
      </c>
      <c r="L18" s="173">
        <v>34563.65</v>
      </c>
      <c r="M18" s="25"/>
      <c r="N18" s="25"/>
    </row>
    <row r="19" spans="1:14" ht="30" customHeight="1" x14ac:dyDescent="0.3">
      <c r="A19" s="24"/>
      <c r="B19" s="24"/>
      <c r="C19" s="85"/>
      <c r="D19" s="85"/>
      <c r="E19" s="85"/>
      <c r="F19" s="85"/>
      <c r="G19" s="174" t="s">
        <v>365</v>
      </c>
      <c r="H19" s="171">
        <v>255.44</v>
      </c>
      <c r="I19" s="171">
        <v>850</v>
      </c>
      <c r="J19" s="172">
        <v>1256</v>
      </c>
      <c r="K19" s="175">
        <f t="shared" si="0"/>
        <v>746767.35999999999</v>
      </c>
      <c r="L19" s="173">
        <v>30500</v>
      </c>
      <c r="M19" s="25"/>
      <c r="N19" s="25"/>
    </row>
    <row r="20" spans="1:14" ht="30" customHeight="1" x14ac:dyDescent="0.3">
      <c r="A20" s="24"/>
      <c r="B20" s="24"/>
      <c r="C20" s="85"/>
      <c r="D20" s="85"/>
      <c r="E20" s="85"/>
      <c r="F20" s="85"/>
      <c r="G20" s="174" t="s">
        <v>366</v>
      </c>
      <c r="H20" s="171">
        <v>310.31</v>
      </c>
      <c r="I20" s="171">
        <v>1100</v>
      </c>
      <c r="J20" s="172">
        <v>1760</v>
      </c>
      <c r="K20" s="175">
        <f t="shared" si="0"/>
        <v>1389854.4000000001</v>
      </c>
      <c r="L20" s="173">
        <v>34563.65</v>
      </c>
      <c r="M20" s="25"/>
      <c r="N20" s="25"/>
    </row>
  </sheetData>
  <mergeCells count="11">
    <mergeCell ref="C6:N6"/>
    <mergeCell ref="C1:N1"/>
    <mergeCell ref="C2:N2"/>
    <mergeCell ref="C3:N3"/>
    <mergeCell ref="C4:N4"/>
    <mergeCell ref="C5:N5"/>
    <mergeCell ref="C7:N7"/>
    <mergeCell ref="C8:N8"/>
    <mergeCell ref="K9:M9"/>
    <mergeCell ref="D11:E11"/>
    <mergeCell ref="D12:E1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A2C38-46AD-4C9F-99E7-B7CB2352F660}">
  <dimension ref="A1:O25"/>
  <sheetViews>
    <sheetView zoomScaleNormal="100" workbookViewId="0"/>
  </sheetViews>
  <sheetFormatPr baseColWidth="10" defaultColWidth="11.42578125" defaultRowHeight="15" x14ac:dyDescent="0.25"/>
  <cols>
    <col min="1" max="2" width="7.7109375" style="25" customWidth="1"/>
    <col min="3" max="3" width="25.140625" style="25" customWidth="1"/>
    <col min="4" max="4" width="27.140625" style="25" customWidth="1"/>
    <col min="5" max="5" width="25.42578125" style="25" customWidth="1"/>
    <col min="6" max="6" width="24.42578125" style="25" customWidth="1"/>
    <col min="7" max="16384" width="11.42578125" style="25"/>
  </cols>
  <sheetData>
    <row r="1" spans="1:15" ht="30" customHeight="1" x14ac:dyDescent="0.25">
      <c r="A1" s="254" t="s">
        <v>367</v>
      </c>
      <c r="B1" s="8"/>
      <c r="C1" s="254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30" customHeight="1" x14ac:dyDescent="0.25">
      <c r="A2" s="11">
        <v>2</v>
      </c>
      <c r="B2" s="11"/>
      <c r="C2" s="12" t="s">
        <v>368</v>
      </c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56"/>
    </row>
    <row r="3" spans="1:15" ht="30" customHeight="1" x14ac:dyDescent="0.25">
      <c r="A3" s="14">
        <v>1</v>
      </c>
      <c r="B3" s="14"/>
      <c r="C3" s="15" t="s">
        <v>369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257"/>
    </row>
    <row r="4" spans="1:15" ht="30" customHeight="1" x14ac:dyDescent="0.25">
      <c r="A4" s="8">
        <v>1</v>
      </c>
      <c r="B4" s="8"/>
      <c r="C4" s="9" t="s">
        <v>881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258"/>
    </row>
    <row r="5" spans="1:15" ht="30" customHeight="1" x14ac:dyDescent="0.25">
      <c r="A5" s="11">
        <v>1</v>
      </c>
      <c r="B5" s="11"/>
      <c r="C5" s="12" t="s">
        <v>370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256"/>
    </row>
    <row r="6" spans="1:15" ht="30" customHeight="1" x14ac:dyDescent="0.25">
      <c r="A6" s="14">
        <v>1</v>
      </c>
      <c r="B6" s="14"/>
      <c r="C6" s="15" t="s">
        <v>882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257"/>
    </row>
    <row r="7" spans="1:15" ht="15.75" x14ac:dyDescent="0.25">
      <c r="A7" s="253"/>
      <c r="B7" s="253"/>
      <c r="C7" s="178"/>
      <c r="D7" s="17"/>
      <c r="E7" s="17"/>
      <c r="F7" s="17"/>
    </row>
    <row r="8" spans="1:15" ht="15.75" x14ac:dyDescent="0.25">
      <c r="A8" s="11"/>
      <c r="B8" s="11"/>
      <c r="C8" s="178"/>
      <c r="D8" s="17"/>
      <c r="E8" s="17"/>
      <c r="F8" s="17"/>
    </row>
    <row r="9" spans="1:15" ht="30" customHeight="1" x14ac:dyDescent="0.25">
      <c r="A9" s="20">
        <f>SUM(A1:A8)</f>
        <v>6</v>
      </c>
      <c r="B9" s="20">
        <f>SUM(B1:B8)</f>
        <v>0</v>
      </c>
      <c r="C9" s="22"/>
      <c r="D9" s="23"/>
      <c r="E9" s="21"/>
      <c r="F9" s="21"/>
    </row>
    <row r="10" spans="1:15" s="21" customFormat="1" ht="22.5" customHeight="1" x14ac:dyDescent="0.25">
      <c r="A10" s="22"/>
      <c r="B10" s="22"/>
      <c r="C10" s="179" t="s">
        <v>371</v>
      </c>
      <c r="D10" s="154">
        <v>125260</v>
      </c>
      <c r="E10" s="179" t="s">
        <v>754</v>
      </c>
      <c r="F10" s="154" t="s">
        <v>372</v>
      </c>
    </row>
    <row r="11" spans="1:15" s="21" customFormat="1" ht="22.5" customHeight="1" x14ac:dyDescent="0.25">
      <c r="A11" s="22"/>
      <c r="B11" s="22"/>
      <c r="C11" s="179" t="s">
        <v>373</v>
      </c>
      <c r="D11" s="154" t="s">
        <v>374</v>
      </c>
      <c r="E11" s="179" t="s">
        <v>49</v>
      </c>
      <c r="F11" s="154" t="s">
        <v>375</v>
      </c>
    </row>
    <row r="12" spans="1:15" s="21" customFormat="1" ht="22.5" customHeight="1" x14ac:dyDescent="0.25">
      <c r="A12" s="22"/>
      <c r="B12" s="22"/>
      <c r="C12" s="179" t="s">
        <v>376</v>
      </c>
      <c r="D12" s="180">
        <v>0.8</v>
      </c>
      <c r="E12" s="179" t="s">
        <v>377</v>
      </c>
      <c r="F12" s="154">
        <v>4</v>
      </c>
    </row>
    <row r="13" spans="1:15" s="21" customFormat="1" ht="22.5" customHeight="1" x14ac:dyDescent="0.25">
      <c r="A13" s="22"/>
      <c r="B13" s="22"/>
      <c r="C13" s="179" t="s">
        <v>378</v>
      </c>
      <c r="D13" s="181">
        <v>35844</v>
      </c>
      <c r="E13" s="179" t="s">
        <v>379</v>
      </c>
      <c r="F13" s="182">
        <f ca="1">DATEDIF(D13,TODAY(),"y")</f>
        <v>26</v>
      </c>
      <c r="G13" s="291" t="str">
        <f ca="1">_xlfn.FORMULATEXT(F13)</f>
        <v>=DATEDIF(D13;HEUTE();"y")</v>
      </c>
    </row>
    <row r="14" spans="1:15" s="21" customFormat="1" ht="22.5" customHeight="1" x14ac:dyDescent="0.25">
      <c r="A14" s="22"/>
      <c r="B14" s="22"/>
      <c r="C14" s="183" t="s">
        <v>380</v>
      </c>
      <c r="D14" s="184">
        <v>45596</v>
      </c>
      <c r="E14" s="183"/>
      <c r="F14" s="183"/>
    </row>
    <row r="15" spans="1:15" s="21" customFormat="1" ht="22.5" customHeight="1" x14ac:dyDescent="0.25">
      <c r="A15" s="22"/>
      <c r="B15" s="22"/>
      <c r="C15" s="185" t="s">
        <v>381</v>
      </c>
      <c r="D15" s="185"/>
      <c r="E15" s="185" t="s">
        <v>382</v>
      </c>
      <c r="F15" s="185" t="s">
        <v>383</v>
      </c>
    </row>
    <row r="16" spans="1:15" s="21" customFormat="1" ht="22.5" customHeight="1" x14ac:dyDescent="0.25">
      <c r="A16" s="22"/>
      <c r="B16" s="22"/>
      <c r="C16" s="154" t="s">
        <v>384</v>
      </c>
      <c r="D16" s="154" t="s">
        <v>385</v>
      </c>
      <c r="E16" s="259">
        <v>100250</v>
      </c>
      <c r="F16" s="294">
        <f>E16*D12/13</f>
        <v>6169.2307692307695</v>
      </c>
      <c r="G16" s="291" t="str">
        <f t="shared" ref="G16:G19" ca="1" si="0">_xlfn.FORMULATEXT(F16)</f>
        <v>=E16*D12/13</v>
      </c>
    </row>
    <row r="17" spans="1:7" s="21" customFormat="1" ht="22.5" customHeight="1" x14ac:dyDescent="0.25">
      <c r="A17" s="22"/>
      <c r="B17" s="22"/>
      <c r="C17" s="154"/>
      <c r="D17" s="154" t="s">
        <v>386</v>
      </c>
      <c r="E17" s="260">
        <v>280</v>
      </c>
      <c r="F17" s="294">
        <f>F12*E17</f>
        <v>1120</v>
      </c>
      <c r="G17" s="291" t="str">
        <f t="shared" ca="1" si="0"/>
        <v>=F12*E17</v>
      </c>
    </row>
    <row r="18" spans="1:7" s="21" customFormat="1" ht="22.5" customHeight="1" x14ac:dyDescent="0.25">
      <c r="A18" s="22"/>
      <c r="B18" s="22"/>
      <c r="C18" s="101"/>
      <c r="D18" s="179"/>
      <c r="E18" s="261" t="s">
        <v>387</v>
      </c>
      <c r="F18" s="262">
        <f>SUM(F16:F17)</f>
        <v>7289.2307692307695</v>
      </c>
    </row>
    <row r="19" spans="1:7" s="21" customFormat="1" ht="22.5" customHeight="1" x14ac:dyDescent="0.25">
      <c r="A19" s="95"/>
      <c r="B19" s="95"/>
      <c r="C19" s="324" t="s">
        <v>388</v>
      </c>
      <c r="D19" s="263" t="s">
        <v>389</v>
      </c>
      <c r="E19" s="264">
        <v>5.2999999999999999E-2</v>
      </c>
      <c r="F19" s="295">
        <f>F18*$E$19</f>
        <v>386.32923076923078</v>
      </c>
      <c r="G19" s="291" t="str">
        <f t="shared" ca="1" si="0"/>
        <v>=F18*$E$19</v>
      </c>
    </row>
    <row r="20" spans="1:7" s="21" customFormat="1" ht="22.5" customHeight="1" x14ac:dyDescent="0.25">
      <c r="A20" s="95"/>
      <c r="B20" s="95"/>
      <c r="C20" s="325"/>
      <c r="D20" s="225" t="s">
        <v>390</v>
      </c>
      <c r="E20" s="265">
        <v>1.0999999999999999E-2</v>
      </c>
      <c r="F20" s="295">
        <f t="shared" ref="F20:F24" si="1">F19*$E$19</f>
        <v>20.475449230769229</v>
      </c>
    </row>
    <row r="21" spans="1:7" s="21" customFormat="1" ht="22.5" customHeight="1" x14ac:dyDescent="0.25">
      <c r="A21" s="95"/>
      <c r="B21" s="95"/>
      <c r="C21" s="325"/>
      <c r="D21" s="225" t="s">
        <v>391</v>
      </c>
      <c r="E21" s="265">
        <v>8.5000000000000006E-3</v>
      </c>
      <c r="F21" s="295">
        <f t="shared" si="1"/>
        <v>1.0851988092307692</v>
      </c>
    </row>
    <row r="22" spans="1:7" s="21" customFormat="1" ht="22.5" customHeight="1" x14ac:dyDescent="0.25">
      <c r="A22" s="95"/>
      <c r="B22" s="95"/>
      <c r="C22" s="325"/>
      <c r="D22" s="225" t="s">
        <v>392</v>
      </c>
      <c r="E22" s="266">
        <v>0.09</v>
      </c>
      <c r="F22" s="295">
        <f t="shared" si="1"/>
        <v>5.7515536889230764E-2</v>
      </c>
    </row>
    <row r="23" spans="1:7" s="21" customFormat="1" ht="22.5" customHeight="1" x14ac:dyDescent="0.25">
      <c r="A23" s="95"/>
      <c r="B23" s="95"/>
      <c r="C23" s="325"/>
      <c r="D23" s="225" t="s">
        <v>393</v>
      </c>
      <c r="E23" s="265">
        <v>8.9999999999999993E-3</v>
      </c>
      <c r="F23" s="295">
        <f t="shared" si="1"/>
        <v>3.0483234551292302E-3</v>
      </c>
    </row>
    <row r="24" spans="1:7" s="21" customFormat="1" ht="22.5" customHeight="1" x14ac:dyDescent="0.25">
      <c r="A24" s="95"/>
      <c r="B24" s="95"/>
      <c r="C24" s="326"/>
      <c r="D24" s="267" t="s">
        <v>394</v>
      </c>
      <c r="E24" s="268">
        <v>2.5000000000000001E-4</v>
      </c>
      <c r="F24" s="295">
        <f t="shared" si="1"/>
        <v>1.615611431218492E-4</v>
      </c>
    </row>
    <row r="25" spans="1:7" s="21" customFormat="1" ht="22.5" customHeight="1" x14ac:dyDescent="0.25">
      <c r="A25" s="95"/>
      <c r="B25" s="95"/>
      <c r="C25" s="101"/>
      <c r="D25" s="269"/>
      <c r="E25" s="270" t="s">
        <v>395</v>
      </c>
      <c r="F25" s="296">
        <f>F18-SUM(F19:F24)</f>
        <v>6881.2801650000511</v>
      </c>
      <c r="G25" s="291" t="str">
        <f t="shared" ref="G25" ca="1" si="2">_xlfn.FORMULATEXT(F25)</f>
        <v>=F18-SUMME(F19:F24)</v>
      </c>
    </row>
  </sheetData>
  <mergeCells count="1">
    <mergeCell ref="C19:C24"/>
  </mergeCells>
  <pageMargins left="0.7" right="0.7" top="0.78740157499999996" bottom="0.78740157499999996" header="0.3" footer="0.3"/>
  <drawing r:id="rId1"/>
  <legacyDrawing r:id="rId2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Anleitung</vt:lpstr>
      <vt:lpstr>Aufgabe_1</vt:lpstr>
      <vt:lpstr>Aufgabe_2</vt:lpstr>
      <vt:lpstr>Aufgabe_3</vt:lpstr>
      <vt:lpstr>Aufgabe_4</vt:lpstr>
      <vt:lpstr>Aufgabe_5</vt:lpstr>
      <vt:lpstr>für_Aufgabe_5</vt:lpstr>
      <vt:lpstr>Aufgabe_6</vt:lpstr>
      <vt:lpstr>Aufgabe_7</vt:lpstr>
      <vt:lpstr>Aufgabe_8</vt:lpstr>
      <vt:lpstr>Aufgabe_9</vt:lpstr>
      <vt:lpstr>Aufgabe_10</vt:lpstr>
      <vt:lpstr>Auswertung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2015-06-05T18:19:34Z</dcterms:created>
  <dcterms:modified xsi:type="dcterms:W3CDTF">2024-12-19T10:05:39Z</dcterms:modified>
</cp:coreProperties>
</file>