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530B6B0E-DF01-45AF-9269-C667F808E313}" xr6:coauthVersionLast="47" xr6:coauthVersionMax="47" xr10:uidLastSave="{00000000-0000-0000-0000-000000000000}"/>
  <bookViews>
    <workbookView xWindow="-110" yWindow="-110" windowWidth="38620" windowHeight="21100" firstSheet="1" activeTab="1" xr2:uid="{00000000-000D-0000-FFFF-FFFF00000000}"/>
  </bookViews>
  <sheets>
    <sheet name="Koordinationstest_Lösung" sheetId="8" state="hidden" r:id="rId1"/>
    <sheet name="Koordinationstest" sheetId="6" r:id="rId2"/>
    <sheet name="Alpstein-Runde" sheetId="7" r:id="rId3"/>
  </sheets>
  <definedNames>
    <definedName name="DistHoriz">'Alpstein-Runde'!$G$17:$G$42</definedName>
    <definedName name="_xlnm.Print_Area" localSheetId="2">'Alpstein-Runde'!$A$9:$M$63</definedName>
    <definedName name="Höhe1" localSheetId="2">'Alpstein-Runde'!$C$16:$C$42</definedName>
    <definedName name="Höhe1">#REF!</definedName>
    <definedName name="Höhe2" localSheetId="2">'Alpstein-Runde'!$F$16:$F$42</definedName>
    <definedName name="Höhe2">#REF!</definedName>
    <definedName name="HöhenDiff">'Alpstein-Runde'!$I$17:$I$42</definedName>
    <definedName name="LeistungHoriz">'Alpstein-Runde'!$K$10</definedName>
    <definedName name="ZuschlagAbw">'Alpstein-Runde'!$K$12</definedName>
    <definedName name="ZuschlagAuf">'Alpstein-Runde'!$K$11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8" l="1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3" i="8"/>
  <c r="J8" i="7" l="1"/>
  <c r="J7" i="7"/>
  <c r="J6" i="7"/>
  <c r="J4" i="7"/>
  <c r="J3" i="7"/>
  <c r="J2" i="7"/>
  <c r="M8" i="7"/>
  <c r="M7" i="7"/>
  <c r="M6" i="7"/>
  <c r="M4" i="7"/>
  <c r="M3" i="7"/>
  <c r="M2" i="7"/>
  <c r="D39" i="7"/>
  <c r="E39" i="7"/>
  <c r="F39" i="7"/>
  <c r="I39" i="7" s="1"/>
  <c r="K39" i="7" s="1"/>
  <c r="L39" i="7" s="1"/>
  <c r="H17" i="7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D16" i="7"/>
  <c r="F16" i="7"/>
  <c r="D17" i="7"/>
  <c r="E17" i="7"/>
  <c r="F17" i="7"/>
  <c r="I17" i="7" s="1"/>
  <c r="K17" i="7" s="1"/>
  <c r="D18" i="7"/>
  <c r="E18" i="7"/>
  <c r="F18" i="7"/>
  <c r="I18" i="7" s="1"/>
  <c r="D19" i="7"/>
  <c r="E19" i="7"/>
  <c r="F19" i="7"/>
  <c r="I19" i="7" s="1"/>
  <c r="K19" i="7" s="1"/>
  <c r="D20" i="7"/>
  <c r="E20" i="7"/>
  <c r="F20" i="7"/>
  <c r="I20" i="7" s="1"/>
  <c r="K20" i="7" s="1"/>
  <c r="D21" i="7"/>
  <c r="E21" i="7"/>
  <c r="F21" i="7"/>
  <c r="I21" i="7" s="1"/>
  <c r="K21" i="7" s="1"/>
  <c r="D22" i="7"/>
  <c r="E22" i="7"/>
  <c r="F22" i="7"/>
  <c r="I22" i="7" s="1"/>
  <c r="K22" i="7" s="1"/>
  <c r="D23" i="7"/>
  <c r="E23" i="7"/>
  <c r="F23" i="7"/>
  <c r="I23" i="7" s="1"/>
  <c r="K23" i="7" s="1"/>
  <c r="D24" i="7"/>
  <c r="E24" i="7"/>
  <c r="F24" i="7"/>
  <c r="I24" i="7" s="1"/>
  <c r="K24" i="7" s="1"/>
  <c r="D25" i="7"/>
  <c r="E25" i="7"/>
  <c r="F25" i="7"/>
  <c r="I25" i="7"/>
  <c r="K25" i="7" s="1"/>
  <c r="D26" i="7"/>
  <c r="E26" i="7"/>
  <c r="F26" i="7"/>
  <c r="I26" i="7" s="1"/>
  <c r="K26" i="7" s="1"/>
  <c r="D27" i="7"/>
  <c r="E27" i="7"/>
  <c r="F27" i="7"/>
  <c r="I27" i="7" s="1"/>
  <c r="K27" i="7" s="1"/>
  <c r="D28" i="7"/>
  <c r="E28" i="7"/>
  <c r="F28" i="7"/>
  <c r="I28" i="7" s="1"/>
  <c r="K28" i="7" s="1"/>
  <c r="D29" i="7"/>
  <c r="E29" i="7"/>
  <c r="F29" i="7"/>
  <c r="I29" i="7" s="1"/>
  <c r="K29" i="7" s="1"/>
  <c r="D30" i="7"/>
  <c r="E30" i="7"/>
  <c r="F30" i="7"/>
  <c r="I30" i="7" s="1"/>
  <c r="K30" i="7" s="1"/>
  <c r="D31" i="7"/>
  <c r="E31" i="7"/>
  <c r="F31" i="7"/>
  <c r="I31" i="7" s="1"/>
  <c r="K31" i="7" s="1"/>
  <c r="D32" i="7"/>
  <c r="E32" i="7"/>
  <c r="F32" i="7"/>
  <c r="I32" i="7" s="1"/>
  <c r="K32" i="7" s="1"/>
  <c r="D33" i="7"/>
  <c r="E33" i="7"/>
  <c r="F33" i="7"/>
  <c r="I33" i="7" s="1"/>
  <c r="K33" i="7" s="1"/>
  <c r="D34" i="7"/>
  <c r="E34" i="7"/>
  <c r="F34" i="7"/>
  <c r="I34" i="7" s="1"/>
  <c r="K34" i="7" s="1"/>
  <c r="D35" i="7"/>
  <c r="E35" i="7"/>
  <c r="F35" i="7"/>
  <c r="I35" i="7" s="1"/>
  <c r="K35" i="7" s="1"/>
  <c r="D36" i="7"/>
  <c r="E36" i="7"/>
  <c r="F36" i="7"/>
  <c r="I36" i="7"/>
  <c r="K36" i="7" s="1"/>
  <c r="D37" i="7"/>
  <c r="E37" i="7"/>
  <c r="F37" i="7"/>
  <c r="I37" i="7" s="1"/>
  <c r="K37" i="7" s="1"/>
  <c r="L37" i="7" s="1"/>
  <c r="D38" i="7"/>
  <c r="E38" i="7"/>
  <c r="F38" i="7"/>
  <c r="I38" i="7" s="1"/>
  <c r="K38" i="7" s="1"/>
  <c r="L38" i="7" s="1"/>
  <c r="D40" i="7"/>
  <c r="E40" i="7"/>
  <c r="F40" i="7"/>
  <c r="I40" i="7"/>
  <c r="K40" i="7" s="1"/>
  <c r="L40" i="7" s="1"/>
  <c r="D41" i="7"/>
  <c r="E41" i="7"/>
  <c r="F41" i="7"/>
  <c r="I41" i="7" s="1"/>
  <c r="K41" i="7" s="1"/>
  <c r="L41" i="7" s="1"/>
  <c r="I42" i="7"/>
  <c r="K42" i="7" s="1"/>
  <c r="G44" i="7"/>
  <c r="L17" i="7" l="1"/>
  <c r="K18" i="7"/>
  <c r="K44" i="7" s="1"/>
  <c r="L44" i="7" s="1"/>
  <c r="I43" i="7"/>
  <c r="G47" i="7" s="1"/>
  <c r="I45" i="7"/>
  <c r="L18" i="7" l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juerg.lippuner</author>
  </authors>
  <commentList>
    <comment ref="E6" authorId="0" shapeId="0" xr:uid="{00000000-0006-0000-0100-000001000000}">
      <text>
        <r>
          <rPr>
            <sz val="10"/>
            <color indexed="81"/>
            <rFont val="Tahoma"/>
            <family val="2"/>
          </rPr>
          <t>=RANG.GLEICH(D7;$D$7:$D$22;1)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Jürg Lippuner</author>
  </authors>
  <commentList>
    <comment ref="E2" authorId="0" shapeId="0" xr:uid="{00000000-0006-0000-0200-000001000000}">
      <text>
        <r>
          <rPr>
            <sz val="9"/>
            <color indexed="81"/>
            <rFont val="Segoe UI"/>
            <family val="2"/>
          </rPr>
          <t>Die Höhe ist in der Spalte C angegeben.</t>
        </r>
      </text>
    </comment>
    <comment ref="H2" authorId="0" shapeId="0" xr:uid="{00000000-0006-0000-0200-000002000000}">
      <text>
        <r>
          <rPr>
            <sz val="9"/>
            <color indexed="81"/>
            <rFont val="Segoe UI"/>
            <family val="2"/>
          </rPr>
          <t>=KGRÖSSTE(C17:C37;1)</t>
        </r>
      </text>
    </comment>
  </commentList>
</comments>
</file>

<file path=xl/sharedStrings.xml><?xml version="1.0" encoding="utf-8"?>
<sst xmlns="http://schemas.openxmlformats.org/spreadsheetml/2006/main" count="173" uniqueCount="97">
  <si>
    <t>Lösung</t>
  </si>
  <si>
    <t>Beat</t>
  </si>
  <si>
    <t>m</t>
  </si>
  <si>
    <t>Roman</t>
  </si>
  <si>
    <t>Berger</t>
  </si>
  <si>
    <t>Adrian</t>
  </si>
  <si>
    <t>Büchel</t>
  </si>
  <si>
    <t>Daniel</t>
  </si>
  <si>
    <t>Patrick</t>
  </si>
  <si>
    <t>Markus</t>
  </si>
  <si>
    <t>Bruno</t>
  </si>
  <si>
    <t>Müller</t>
  </si>
  <si>
    <t>LK 3</t>
  </si>
  <si>
    <t>LK 1</t>
  </si>
  <si>
    <t>Gisler</t>
  </si>
  <si>
    <t>Reto</t>
  </si>
  <si>
    <t>Schwyter</t>
  </si>
  <si>
    <t>Filliger</t>
  </si>
  <si>
    <t>Fredy</t>
  </si>
  <si>
    <t>Huwiler</t>
  </si>
  <si>
    <t>Diethelm</t>
  </si>
  <si>
    <t>Andy</t>
  </si>
  <si>
    <t>Ronner</t>
  </si>
  <si>
    <t>Robert</t>
  </si>
  <si>
    <t>Kurmann</t>
  </si>
  <si>
    <t>Dominik</t>
  </si>
  <si>
    <t>Wächter</t>
  </si>
  <si>
    <t>Käppeli</t>
  </si>
  <si>
    <t>Ludwig</t>
  </si>
  <si>
    <t>Heller</t>
  </si>
  <si>
    <t>Christoph</t>
  </si>
  <si>
    <t>Hüppi</t>
  </si>
  <si>
    <t>Marcel</t>
  </si>
  <si>
    <t>Stadelmann</t>
  </si>
  <si>
    <t>Nachname</t>
  </si>
  <si>
    <t>Vorname</t>
  </si>
  <si>
    <t>Kurs</t>
  </si>
  <si>
    <t>Zeit</t>
  </si>
  <si>
    <t>Rang</t>
  </si>
  <si>
    <t>Koordinationstest</t>
  </si>
  <si>
    <t>Aufgabe</t>
  </si>
  <si>
    <t>Marschzeitberechnung</t>
  </si>
  <si>
    <t>Horizontal-Marschleistung:</t>
  </si>
  <si>
    <t>Zuschlag aufwärts:</t>
  </si>
  <si>
    <t>Zuschlag abwärts:</t>
  </si>
  <si>
    <t>TEILSTRECKE</t>
  </si>
  <si>
    <t>geometr. Parameter</t>
  </si>
  <si>
    <t>Marschzeit</t>
  </si>
  <si>
    <t>Bemerkungen</t>
  </si>
  <si>
    <t xml:space="preserve">Ort </t>
  </si>
  <si>
    <t>Anfang</t>
  </si>
  <si>
    <t>Höhe</t>
  </si>
  <si>
    <t>Ende</t>
  </si>
  <si>
    <t>Distanz</t>
  </si>
  <si>
    <t>kumulativ</t>
  </si>
  <si>
    <t>Höhendiff.</t>
  </si>
  <si>
    <t>Azimut</t>
  </si>
  <si>
    <t>einzeln</t>
  </si>
  <si>
    <t xml:space="preserve"> Koordinaten</t>
  </si>
  <si>
    <t>Art.Prom.</t>
  </si>
  <si>
    <t>Plona</t>
  </si>
  <si>
    <t>756240/239210</t>
  </si>
  <si>
    <t>Unterkamor</t>
  </si>
  <si>
    <t>Hoher Kasten</t>
  </si>
  <si>
    <t>Baritsch</t>
  </si>
  <si>
    <t>Stauberenfirst</t>
  </si>
  <si>
    <t>Bollenweeser Schafberg</t>
  </si>
  <si>
    <t>Saxer Lücke</t>
  </si>
  <si>
    <t>Roslenalp</t>
  </si>
  <si>
    <t>Wetterloch</t>
  </si>
  <si>
    <t>Mutschen</t>
  </si>
  <si>
    <t>Alp Grueb</t>
  </si>
  <si>
    <t>Fros Pt. 1389</t>
  </si>
  <si>
    <t>Wildhaus Zentrum</t>
  </si>
  <si>
    <t>Kollersweid-Munzenried</t>
  </si>
  <si>
    <t>Kollersweidlift top</t>
  </si>
  <si>
    <t>Pt. 1310</t>
  </si>
  <si>
    <t>Ölberg</t>
  </si>
  <si>
    <t>Herti</t>
  </si>
  <si>
    <t>Rohregg</t>
  </si>
  <si>
    <t>Eggenberg</t>
  </si>
  <si>
    <t>Kohlplatz</t>
  </si>
  <si>
    <t>Total</t>
  </si>
  <si>
    <t>9 Std. eff.</t>
  </si>
  <si>
    <t>Höhenprofil</t>
  </si>
  <si>
    <t>Leistungskilometer:</t>
  </si>
  <si>
    <t>Höchster Punkt</t>
  </si>
  <si>
    <t>Zweithöchster Punkt</t>
  </si>
  <si>
    <t>Dritthöchster Punkt</t>
  </si>
  <si>
    <t>Tiefster Punkt</t>
  </si>
  <si>
    <t>Zweittiefster Punkt</t>
  </si>
  <si>
    <t>Dritttiefster Punkt</t>
  </si>
  <si>
    <t>Aufgaben</t>
  </si>
  <si>
    <t>m ü. M.</t>
  </si>
  <si>
    <t>Berechnen Sie die Rangierung der Teilnehmer (schnellste Zeit = 1. Rang)</t>
  </si>
  <si>
    <t>Die Liste belassen Sie in alphabetischer Reihenfolge (Nach- und Vorname).</t>
  </si>
  <si>
    <r>
      <t xml:space="preserve">Berechnen Sie die Zellen </t>
    </r>
    <r>
      <rPr>
        <b/>
        <sz val="12"/>
        <rFont val="Aptos"/>
        <family val="2"/>
        <scheme val="minor"/>
      </rPr>
      <t xml:space="preserve">H2:H4 </t>
    </r>
    <r>
      <rPr>
        <sz val="12"/>
        <rFont val="Aptos"/>
        <family val="2"/>
        <scheme val="minor"/>
      </rPr>
      <t>und</t>
    </r>
    <r>
      <rPr>
        <b/>
        <sz val="12"/>
        <rFont val="Aptos"/>
        <family val="2"/>
        <scheme val="minor"/>
      </rPr>
      <t xml:space="preserve"> H6:H8.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</si>
</sst>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Fr.&quot;\ * #,##0.00_ ;_ &quot;Fr.&quot;\ * \-#,##0.00_ ;_ &quot;Fr.&quot;\ * &quot;-&quot;??_ ;_ @_ "/>
    <numFmt numFmtId="165" formatCode="0.0"/>
    <numFmt numFmtId="166" formatCode="#,##0\ &quot;m/h&quot;"/>
    <numFmt numFmtId="167" formatCode="_ &quot;auf:&quot;* #,##0_ ;[Red]_ &quot;abw:&quot;* #,##0_ "/>
    <numFmt numFmtId="168" formatCode="h&quot;h &quot;mm&quot;'&quot;"/>
    <numFmt numFmtId="169" formatCode="#,##0.00\ &quot;km&quot;"/>
    <numFmt numFmtId="170" formatCode="#\ #/#\ &quot;h&quot;"/>
    <numFmt numFmtId="171" formatCode="[Blue]&quot;richtig&quot;;;[Red]&quot;falsch&quot;"/>
  </numFmts>
  <fonts count="29" x14ac:knownFonts="1">
    <font>
      <sz val="10"/>
      <name val="Arial"/>
    </font>
    <font>
      <b/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</font>
    <font>
      <b/>
      <sz val="14"/>
      <color indexed="43"/>
      <name val="Arial"/>
      <family val="2"/>
    </font>
    <font>
      <b/>
      <sz val="20"/>
      <color indexed="9"/>
      <name val="Arial"/>
      <family val="2"/>
    </font>
    <font>
      <b/>
      <i/>
      <sz val="14"/>
      <color indexed="9"/>
      <name val="Helv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1"/>
      <name val="Tahoma"/>
      <family val="2"/>
    </font>
    <font>
      <b/>
      <sz val="12"/>
      <name val="Aptos"/>
      <family val="2"/>
      <scheme val="minor"/>
    </font>
    <font>
      <sz val="10"/>
      <name val="Aptos"/>
      <family val="2"/>
      <scheme val="minor"/>
    </font>
    <font>
      <sz val="12"/>
      <name val="Aptos"/>
      <family val="2"/>
      <scheme val="minor"/>
    </font>
    <font>
      <b/>
      <sz val="16"/>
      <name val="Aptos"/>
      <family val="2"/>
      <scheme val="minor"/>
    </font>
    <font>
      <b/>
      <sz val="10"/>
      <name val="Aptos"/>
      <family val="2"/>
      <scheme val="minor"/>
    </font>
    <font>
      <b/>
      <sz val="18"/>
      <name val="Aptos"/>
      <family val="2"/>
      <scheme val="minor"/>
    </font>
    <font>
      <b/>
      <sz val="11"/>
      <name val="Aptos"/>
      <family val="2"/>
      <scheme val="minor"/>
    </font>
    <font>
      <sz val="11"/>
      <name val="Aptos"/>
      <family val="2"/>
      <scheme val="minor"/>
    </font>
    <font>
      <b/>
      <sz val="14"/>
      <name val="Aptos"/>
      <family val="2"/>
      <scheme val="minor"/>
    </font>
    <font>
      <sz val="14"/>
      <name val="Aptos"/>
      <family val="2"/>
      <scheme val="minor"/>
    </font>
    <font>
      <sz val="9"/>
      <color indexed="81"/>
      <name val="Segoe UI"/>
      <family val="2"/>
    </font>
    <font>
      <b/>
      <sz val="11"/>
      <color theme="0"/>
      <name val="Aptos"/>
      <family val="2"/>
      <scheme val="minor"/>
    </font>
    <font>
      <b/>
      <sz val="18"/>
      <color rgb="FF002060"/>
      <name val="Aptos"/>
      <family val="2"/>
      <scheme val="major"/>
    </font>
    <font>
      <b/>
      <sz val="14"/>
      <color theme="0"/>
      <name val="Aptos"/>
      <family val="2"/>
      <scheme val="minor"/>
    </font>
    <font>
      <sz val="10"/>
      <color theme="9" tint="0.79998168889431442"/>
      <name val="Aptos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0"/>
      </patternFill>
    </fill>
    <fill>
      <patternFill patternType="solid">
        <fgColor indexed="8"/>
        <bgColor indexed="64"/>
      </patternFill>
    </fill>
    <fill>
      <patternFill patternType="solid">
        <fgColor indexed="18"/>
      </patternFill>
    </fill>
    <fill>
      <patternFill patternType="solid">
        <fgColor indexed="43"/>
        <bgColor indexed="64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164" fontId="1" fillId="3" borderId="1"/>
    <xf numFmtId="10" fontId="2" fillId="4" borderId="3" applyNumberFormat="0">
      <alignment horizontal="center"/>
    </xf>
    <xf numFmtId="3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NumberFormat="0" applyFont="0" applyFill="0" applyBorder="0" applyAlignment="0">
      <protection locked="0"/>
    </xf>
    <xf numFmtId="0" fontId="2" fillId="2" borderId="4" applyNumberFormat="0" applyBorder="0" applyAlignment="0">
      <alignment horizontal="right"/>
    </xf>
    <xf numFmtId="0" fontId="2" fillId="5" borderId="0" applyAlignment="0"/>
    <xf numFmtId="0" fontId="2" fillId="6" borderId="0"/>
    <xf numFmtId="0" fontId="3" fillId="3" borderId="0" applyNumberFormat="0" applyFont="0" applyBorder="0" applyAlignment="0" applyProtection="0"/>
    <xf numFmtId="0" fontId="2" fillId="7" borderId="5"/>
    <xf numFmtId="0" fontId="4" fillId="0" borderId="6" applyBorder="0">
      <alignment vertical="center"/>
    </xf>
    <xf numFmtId="0" fontId="2" fillId="0" borderId="0"/>
    <xf numFmtId="0" fontId="5" fillId="8" borderId="0">
      <alignment horizontal="center"/>
    </xf>
    <xf numFmtId="0" fontId="2" fillId="9" borderId="4" applyBorder="0">
      <alignment horizontal="center"/>
    </xf>
    <xf numFmtId="0" fontId="4" fillId="0" borderId="0"/>
    <xf numFmtId="0" fontId="6" fillId="10" borderId="0">
      <alignment horizontal="centerContinuous"/>
    </xf>
    <xf numFmtId="0" fontId="26" fillId="0" borderId="7"/>
    <xf numFmtId="0" fontId="7" fillId="11" borderId="7"/>
    <xf numFmtId="0" fontId="2" fillId="7" borderId="3" applyAlignment="0"/>
    <xf numFmtId="0" fontId="8" fillId="3" borderId="0">
      <alignment horizontal="center"/>
    </xf>
    <xf numFmtId="0" fontId="25" fillId="13" borderId="0" applyNumberFormat="0" applyAlignment="0" applyProtection="0"/>
  </cellStyleXfs>
  <cellXfs count="133">
    <xf numFmtId="0" fontId="0" fillId="0" borderId="0" xfId="0"/>
    <xf numFmtId="0" fontId="9" fillId="12" borderId="2" xfId="0" applyFont="1" applyFill="1" applyBorder="1"/>
    <xf numFmtId="0" fontId="9" fillId="12" borderId="2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left"/>
    </xf>
    <xf numFmtId="0" fontId="11" fillId="12" borderId="2" xfId="0" applyFont="1" applyFill="1" applyBorder="1" applyAlignment="1">
      <alignment horizontal="center"/>
    </xf>
    <xf numFmtId="165" fontId="11" fillId="12" borderId="2" xfId="0" applyNumberFormat="1" applyFont="1" applyFill="1" applyBorder="1" applyAlignment="1">
      <alignment horizontal="left" indent="2"/>
    </xf>
    <xf numFmtId="0" fontId="12" fillId="0" borderId="0" xfId="0" applyFont="1"/>
    <xf numFmtId="0" fontId="15" fillId="0" borderId="0" xfId="0" applyFont="1"/>
    <xf numFmtId="0" fontId="15" fillId="0" borderId="2" xfId="0" applyFont="1" applyBorder="1" applyAlignment="1">
      <alignment horizontal="center"/>
    </xf>
    <xf numFmtId="0" fontId="15" fillId="0" borderId="8" xfId="0" applyFont="1" applyBorder="1" applyProtection="1">
      <protection locked="0"/>
    </xf>
    <xf numFmtId="0" fontId="15" fillId="0" borderId="9" xfId="0" applyFont="1" applyBorder="1" applyProtection="1">
      <protection locked="0"/>
    </xf>
    <xf numFmtId="0" fontId="15" fillId="0" borderId="10" xfId="0" applyFont="1" applyBorder="1" applyAlignment="1" applyProtection="1">
      <alignment horizontal="center"/>
      <protection locked="0"/>
    </xf>
    <xf numFmtId="3" fontId="15" fillId="0" borderId="8" xfId="0" applyNumberFormat="1" applyFont="1" applyBorder="1" applyAlignment="1" applyProtection="1">
      <alignment horizontal="center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0" borderId="12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3" fontId="15" fillId="0" borderId="12" xfId="0" applyNumberFormat="1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horizontal="center"/>
      <protection locked="0"/>
    </xf>
    <xf numFmtId="0" fontId="15" fillId="0" borderId="15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right"/>
    </xf>
    <xf numFmtId="169" fontId="18" fillId="0" borderId="0" xfId="0" applyNumberFormat="1" applyFont="1" applyAlignment="1">
      <alignment horizontal="center"/>
    </xf>
    <xf numFmtId="0" fontId="23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165" fontId="23" fillId="0" borderId="2" xfId="0" applyNumberFormat="1" applyFont="1" applyBorder="1" applyAlignment="1">
      <alignment horizontal="left" indent="2"/>
    </xf>
    <xf numFmtId="0" fontId="23" fillId="0" borderId="2" xfId="0" applyFont="1" applyBorder="1"/>
    <xf numFmtId="0" fontId="22" fillId="14" borderId="0" xfId="0" applyFont="1" applyFill="1"/>
    <xf numFmtId="0" fontId="23" fillId="14" borderId="0" xfId="0" applyFont="1" applyFill="1"/>
    <xf numFmtId="0" fontId="23" fillId="14" borderId="0" xfId="0" applyFont="1" applyFill="1" applyAlignment="1">
      <alignment horizontal="center"/>
    </xf>
    <xf numFmtId="0" fontId="27" fillId="15" borderId="2" xfId="0" applyFont="1" applyFill="1" applyBorder="1"/>
    <xf numFmtId="0" fontId="27" fillId="15" borderId="2" xfId="0" applyFont="1" applyFill="1" applyBorder="1" applyAlignment="1">
      <alignment horizontal="center"/>
    </xf>
    <xf numFmtId="0" fontId="23" fillId="14" borderId="2" xfId="0" applyFont="1" applyFill="1" applyBorder="1" applyAlignment="1">
      <alignment horizontal="left"/>
    </xf>
    <xf numFmtId="0" fontId="23" fillId="14" borderId="2" xfId="0" applyFont="1" applyFill="1" applyBorder="1" applyAlignment="1">
      <alignment horizontal="center"/>
    </xf>
    <xf numFmtId="165" fontId="23" fillId="14" borderId="2" xfId="0" applyNumberFormat="1" applyFont="1" applyFill="1" applyBorder="1" applyAlignment="1">
      <alignment horizontal="left" indent="2"/>
    </xf>
    <xf numFmtId="0" fontId="23" fillId="14" borderId="2" xfId="0" applyFont="1" applyFill="1" applyBorder="1"/>
    <xf numFmtId="0" fontId="26" fillId="0" borderId="0" xfId="17" applyBorder="1"/>
    <xf numFmtId="0" fontId="16" fillId="14" borderId="0" xfId="0" applyFont="1" applyFill="1"/>
    <xf numFmtId="0" fontId="17" fillId="14" borderId="0" xfId="0" applyFont="1" applyFill="1"/>
    <xf numFmtId="0" fontId="15" fillId="14" borderId="0" xfId="0" applyFont="1" applyFill="1"/>
    <xf numFmtId="0" fontId="15" fillId="14" borderId="0" xfId="0" applyFont="1" applyFill="1" applyAlignment="1">
      <alignment horizontal="left"/>
    </xf>
    <xf numFmtId="0" fontId="15" fillId="14" borderId="0" xfId="0" applyFont="1" applyFill="1" applyAlignment="1">
      <alignment horizontal="center"/>
    </xf>
    <xf numFmtId="0" fontId="14" fillId="14" borderId="0" xfId="0" applyFont="1" applyFill="1" applyAlignment="1">
      <alignment horizontal="center"/>
    </xf>
    <xf numFmtId="0" fontId="14" fillId="14" borderId="0" xfId="0" applyFont="1" applyFill="1"/>
    <xf numFmtId="171" fontId="18" fillId="14" borderId="0" xfId="15" applyNumberFormat="1" applyFont="1" applyFill="1" applyAlignment="1">
      <alignment horizontal="left"/>
    </xf>
    <xf numFmtId="0" fontId="19" fillId="16" borderId="0" xfId="0" applyFont="1" applyFill="1"/>
    <xf numFmtId="0" fontId="15" fillId="16" borderId="0" xfId="0" applyFont="1" applyFill="1"/>
    <xf numFmtId="0" fontId="15" fillId="16" borderId="0" xfId="0" applyFont="1" applyFill="1" applyAlignment="1">
      <alignment horizontal="left"/>
    </xf>
    <xf numFmtId="0" fontId="15" fillId="16" borderId="0" xfId="0" applyFont="1" applyFill="1" applyAlignment="1">
      <alignment horizontal="center"/>
    </xf>
    <xf numFmtId="0" fontId="18" fillId="16" borderId="0" xfId="0" applyFont="1" applyFill="1" applyAlignment="1">
      <alignment horizontal="right"/>
    </xf>
    <xf numFmtId="166" fontId="15" fillId="16" borderId="27" xfId="0" applyNumberFormat="1" applyFont="1" applyFill="1" applyBorder="1" applyProtection="1">
      <protection locked="0"/>
    </xf>
    <xf numFmtId="166" fontId="15" fillId="16" borderId="0" xfId="0" applyNumberFormat="1" applyFont="1" applyFill="1" applyAlignment="1">
      <alignment horizontal="left"/>
    </xf>
    <xf numFmtId="0" fontId="17" fillId="16" borderId="0" xfId="0" applyFont="1" applyFill="1"/>
    <xf numFmtId="166" fontId="15" fillId="16" borderId="28" xfId="0" applyNumberFormat="1" applyFont="1" applyFill="1" applyBorder="1" applyProtection="1">
      <protection locked="0"/>
    </xf>
    <xf numFmtId="0" fontId="20" fillId="16" borderId="8" xfId="0" applyFont="1" applyFill="1" applyBorder="1" applyAlignment="1">
      <alignment horizontal="centerContinuous"/>
    </xf>
    <xf numFmtId="0" fontId="21" fillId="16" borderId="16" xfId="0" applyFont="1" applyFill="1" applyBorder="1" applyAlignment="1">
      <alignment horizontal="centerContinuous"/>
    </xf>
    <xf numFmtId="0" fontId="20" fillId="16" borderId="17" xfId="0" applyFont="1" applyFill="1" applyBorder="1" applyAlignment="1">
      <alignment horizontal="centerContinuous"/>
    </xf>
    <xf numFmtId="0" fontId="21" fillId="16" borderId="17" xfId="0" applyFont="1" applyFill="1" applyBorder="1" applyAlignment="1">
      <alignment horizontal="centerContinuous"/>
    </xf>
    <xf numFmtId="0" fontId="21" fillId="16" borderId="18" xfId="0" applyFont="1" applyFill="1" applyBorder="1" applyAlignment="1">
      <alignment horizontal="centerContinuous"/>
    </xf>
    <xf numFmtId="0" fontId="20" fillId="16" borderId="11" xfId="0" applyFont="1" applyFill="1" applyBorder="1" applyAlignment="1">
      <alignment horizontal="centerContinuous"/>
    </xf>
    <xf numFmtId="0" fontId="20" fillId="16" borderId="14" xfId="0" applyFont="1" applyFill="1" applyBorder="1" applyAlignment="1">
      <alignment horizontal="center"/>
    </xf>
    <xf numFmtId="0" fontId="18" fillId="16" borderId="19" xfId="0" applyFont="1" applyFill="1" applyBorder="1"/>
    <xf numFmtId="0" fontId="18" fillId="16" borderId="4" xfId="0" applyFont="1" applyFill="1" applyBorder="1" applyAlignment="1">
      <alignment horizontal="center"/>
    </xf>
    <xf numFmtId="0" fontId="18" fillId="16" borderId="4" xfId="0" applyFont="1" applyFill="1" applyBorder="1" applyAlignment="1">
      <alignment horizontal="left"/>
    </xf>
    <xf numFmtId="0" fontId="18" fillId="16" borderId="3" xfId="0" applyFont="1" applyFill="1" applyBorder="1" applyAlignment="1">
      <alignment horizontal="center"/>
    </xf>
    <xf numFmtId="0" fontId="18" fillId="16" borderId="19" xfId="0" applyFont="1" applyFill="1" applyBorder="1" applyAlignment="1">
      <alignment horizontal="center"/>
    </xf>
    <xf numFmtId="0" fontId="18" fillId="16" borderId="20" xfId="0" applyFont="1" applyFill="1" applyBorder="1" applyAlignment="1">
      <alignment horizontal="center"/>
    </xf>
    <xf numFmtId="0" fontId="18" fillId="16" borderId="21" xfId="0" applyFont="1" applyFill="1" applyBorder="1" applyAlignment="1">
      <alignment horizontal="center"/>
    </xf>
    <xf numFmtId="0" fontId="15" fillId="16" borderId="22" xfId="0" applyFont="1" applyFill="1" applyBorder="1"/>
    <xf numFmtId="0" fontId="15" fillId="16" borderId="23" xfId="0" applyFont="1" applyFill="1" applyBorder="1" applyAlignment="1">
      <alignment horizontal="center"/>
    </xf>
    <xf numFmtId="0" fontId="15" fillId="16" borderId="24" xfId="0" applyFont="1" applyFill="1" applyBorder="1" applyAlignment="1">
      <alignment horizontal="center"/>
    </xf>
    <xf numFmtId="0" fontId="15" fillId="16" borderId="24" xfId="0" applyFont="1" applyFill="1" applyBorder="1" applyAlignment="1">
      <alignment horizontal="left"/>
    </xf>
    <xf numFmtId="0" fontId="15" fillId="16" borderId="25" xfId="0" applyFont="1" applyFill="1" applyBorder="1" applyAlignment="1">
      <alignment horizontal="center"/>
    </xf>
    <xf numFmtId="0" fontId="15" fillId="16" borderId="26" xfId="0" applyFont="1" applyFill="1" applyBorder="1" applyAlignment="1">
      <alignment horizontal="center"/>
    </xf>
    <xf numFmtId="0" fontId="15" fillId="16" borderId="22" xfId="0" applyFont="1" applyFill="1" applyBorder="1" applyAlignment="1">
      <alignment horizontal="center"/>
    </xf>
    <xf numFmtId="0" fontId="15" fillId="16" borderId="37" xfId="0" applyFont="1" applyFill="1" applyBorder="1"/>
    <xf numFmtId="0" fontId="15" fillId="16" borderId="30" xfId="0" applyFont="1" applyFill="1" applyBorder="1" applyAlignment="1">
      <alignment horizontal="center"/>
    </xf>
    <xf numFmtId="0" fontId="15" fillId="16" borderId="30" xfId="0" applyFont="1" applyFill="1" applyBorder="1" applyAlignment="1">
      <alignment horizontal="left"/>
    </xf>
    <xf numFmtId="0" fontId="15" fillId="16" borderId="30" xfId="0" applyFont="1" applyFill="1" applyBorder="1"/>
    <xf numFmtId="0" fontId="15" fillId="16" borderId="31" xfId="0" applyFont="1" applyFill="1" applyBorder="1" applyAlignment="1">
      <alignment horizontal="center"/>
    </xf>
    <xf numFmtId="3" fontId="18" fillId="16" borderId="37" xfId="0" applyNumberFormat="1" applyFont="1" applyFill="1" applyBorder="1" applyAlignment="1">
      <alignment horizontal="right"/>
    </xf>
    <xf numFmtId="3" fontId="18" fillId="16" borderId="16" xfId="0" applyNumberFormat="1" applyFont="1" applyFill="1" applyBorder="1" applyAlignment="1">
      <alignment horizontal="right"/>
    </xf>
    <xf numFmtId="167" fontId="18" fillId="16" borderId="30" xfId="0" applyNumberFormat="1" applyFont="1" applyFill="1" applyBorder="1" applyAlignment="1">
      <alignment horizontal="center"/>
    </xf>
    <xf numFmtId="21" fontId="15" fillId="16" borderId="38" xfId="0" applyNumberFormat="1" applyFont="1" applyFill="1" applyBorder="1" applyAlignment="1">
      <alignment horizontal="center"/>
    </xf>
    <xf numFmtId="21" fontId="15" fillId="16" borderId="31" xfId="0" applyNumberFormat="1" applyFont="1" applyFill="1" applyBorder="1" applyAlignment="1">
      <alignment horizontal="center"/>
    </xf>
    <xf numFmtId="0" fontId="15" fillId="16" borderId="39" xfId="0" applyFont="1" applyFill="1" applyBorder="1" applyAlignment="1">
      <alignment horizontal="center"/>
    </xf>
    <xf numFmtId="0" fontId="18" fillId="16" borderId="32" xfId="0" applyFont="1" applyFill="1" applyBorder="1" applyAlignment="1">
      <alignment vertical="center"/>
    </xf>
    <xf numFmtId="0" fontId="15" fillId="16" borderId="20" xfId="0" applyFont="1" applyFill="1" applyBorder="1" applyAlignment="1">
      <alignment vertical="center"/>
    </xf>
    <xf numFmtId="0" fontId="15" fillId="16" borderId="20" xfId="0" applyFont="1" applyFill="1" applyBorder="1" applyAlignment="1">
      <alignment horizontal="left" vertical="center"/>
    </xf>
    <xf numFmtId="0" fontId="15" fillId="16" borderId="21" xfId="0" applyFont="1" applyFill="1" applyBorder="1" applyAlignment="1">
      <alignment horizontal="center" vertical="center"/>
    </xf>
    <xf numFmtId="167" fontId="18" fillId="16" borderId="20" xfId="0" applyNumberFormat="1" applyFont="1" applyFill="1" applyBorder="1" applyAlignment="1">
      <alignment horizontal="center" vertical="center"/>
    </xf>
    <xf numFmtId="21" fontId="18" fillId="16" borderId="33" xfId="0" applyNumberFormat="1" applyFont="1" applyFill="1" applyBorder="1" applyAlignment="1">
      <alignment horizontal="center" vertical="center"/>
    </xf>
    <xf numFmtId="170" fontId="18" fillId="16" borderId="21" xfId="0" applyNumberFormat="1" applyFont="1" applyFill="1" applyBorder="1" applyAlignment="1">
      <alignment horizontal="center" vertical="center"/>
    </xf>
    <xf numFmtId="0" fontId="15" fillId="16" borderId="22" xfId="0" applyFont="1" applyFill="1" applyBorder="1" applyAlignment="1">
      <alignment horizontal="center" vertical="center"/>
    </xf>
    <xf numFmtId="0" fontId="18" fillId="16" borderId="34" xfId="0" applyFont="1" applyFill="1" applyBorder="1" applyAlignment="1">
      <alignment vertical="center"/>
    </xf>
    <xf numFmtId="0" fontId="15" fillId="16" borderId="6" xfId="0" applyFont="1" applyFill="1" applyBorder="1" applyAlignment="1">
      <alignment vertical="center"/>
    </xf>
    <xf numFmtId="0" fontId="15" fillId="16" borderId="6" xfId="0" applyFont="1" applyFill="1" applyBorder="1" applyAlignment="1">
      <alignment horizontal="left" vertical="center"/>
    </xf>
    <xf numFmtId="0" fontId="15" fillId="16" borderId="29" xfId="0" applyFont="1" applyFill="1" applyBorder="1" applyAlignment="1">
      <alignment horizontal="center" vertical="center"/>
    </xf>
    <xf numFmtId="3" fontId="18" fillId="16" borderId="34" xfId="0" applyNumberFormat="1" applyFont="1" applyFill="1" applyBorder="1" applyAlignment="1">
      <alignment horizontal="right" vertical="center"/>
    </xf>
    <xf numFmtId="3" fontId="18" fillId="16" borderId="35" xfId="0" applyNumberFormat="1" applyFont="1" applyFill="1" applyBorder="1" applyAlignment="1">
      <alignment horizontal="right" vertical="center"/>
    </xf>
    <xf numFmtId="167" fontId="18" fillId="16" borderId="6" xfId="0" applyNumberFormat="1" applyFont="1" applyFill="1" applyBorder="1" applyAlignment="1">
      <alignment horizontal="center" vertical="center"/>
    </xf>
    <xf numFmtId="21" fontId="18" fillId="16" borderId="36" xfId="0" applyNumberFormat="1" applyFont="1" applyFill="1" applyBorder="1" applyAlignment="1">
      <alignment horizontal="center" vertical="center"/>
    </xf>
    <xf numFmtId="21" fontId="18" fillId="16" borderId="29" xfId="0" applyNumberFormat="1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/>
    </xf>
    <xf numFmtId="0" fontId="15" fillId="16" borderId="9" xfId="0" applyFont="1" applyFill="1" applyBorder="1"/>
    <xf numFmtId="0" fontId="15" fillId="16" borderId="9" xfId="0" applyFont="1" applyFill="1" applyBorder="1" applyAlignment="1">
      <alignment horizontal="center"/>
    </xf>
    <xf numFmtId="0" fontId="15" fillId="16" borderId="10" xfId="0" applyFont="1" applyFill="1" applyBorder="1" applyAlignment="1">
      <alignment horizontal="left"/>
    </xf>
    <xf numFmtId="0" fontId="15" fillId="16" borderId="10" xfId="0" applyFont="1" applyFill="1" applyBorder="1"/>
    <xf numFmtId="0" fontId="15" fillId="16" borderId="13" xfId="0" applyFont="1" applyFill="1" applyBorder="1" applyAlignment="1">
      <alignment horizontal="center"/>
    </xf>
    <xf numFmtId="0" fontId="15" fillId="16" borderId="10" xfId="0" applyFont="1" applyFill="1" applyBorder="1" applyAlignment="1">
      <alignment horizontal="center"/>
    </xf>
    <xf numFmtId="0" fontId="15" fillId="16" borderId="6" xfId="0" applyFont="1" applyFill="1" applyBorder="1" applyAlignment="1">
      <alignment horizontal="left"/>
    </xf>
    <xf numFmtId="0" fontId="15" fillId="16" borderId="6" xfId="0" applyFont="1" applyFill="1" applyBorder="1"/>
    <xf numFmtId="0" fontId="15" fillId="16" borderId="29" xfId="0" applyFont="1" applyFill="1" applyBorder="1" applyAlignment="1">
      <alignment horizontal="center"/>
    </xf>
    <xf numFmtId="3" fontId="15" fillId="16" borderId="10" xfId="0" applyNumberFormat="1" applyFont="1" applyFill="1" applyBorder="1" applyAlignment="1">
      <alignment horizontal="center"/>
    </xf>
    <xf numFmtId="167" fontId="15" fillId="16" borderId="10" xfId="0" applyNumberFormat="1" applyFont="1" applyFill="1" applyBorder="1" applyAlignment="1">
      <alignment horizontal="right"/>
    </xf>
    <xf numFmtId="3" fontId="15" fillId="16" borderId="35" xfId="0" applyNumberFormat="1" applyFont="1" applyFill="1" applyBorder="1" applyAlignment="1">
      <alignment horizontal="center"/>
    </xf>
    <xf numFmtId="167" fontId="15" fillId="16" borderId="6" xfId="0" applyNumberFormat="1" applyFont="1" applyFill="1" applyBorder="1" applyAlignment="1">
      <alignment horizontal="right"/>
    </xf>
    <xf numFmtId="21" fontId="15" fillId="16" borderId="40" xfId="0" applyNumberFormat="1" applyFont="1" applyFill="1" applyBorder="1" applyAlignment="1">
      <alignment horizontal="center"/>
    </xf>
    <xf numFmtId="168" fontId="15" fillId="16" borderId="11" xfId="0" applyNumberFormat="1" applyFont="1" applyFill="1" applyBorder="1" applyAlignment="1">
      <alignment horizontal="center"/>
    </xf>
    <xf numFmtId="21" fontId="15" fillId="16" borderId="41" xfId="0" applyNumberFormat="1" applyFont="1" applyFill="1" applyBorder="1" applyAlignment="1">
      <alignment horizontal="center"/>
    </xf>
    <xf numFmtId="168" fontId="15" fillId="16" borderId="13" xfId="0" applyNumberFormat="1" applyFont="1" applyFill="1" applyBorder="1" applyAlignment="1">
      <alignment horizontal="center"/>
    </xf>
    <xf numFmtId="21" fontId="15" fillId="16" borderId="36" xfId="0" applyNumberFormat="1" applyFont="1" applyFill="1" applyBorder="1" applyAlignment="1">
      <alignment horizontal="center"/>
    </xf>
    <xf numFmtId="21" fontId="15" fillId="16" borderId="29" xfId="0" applyNumberFormat="1" applyFont="1" applyFill="1" applyBorder="1" applyAlignment="1">
      <alignment horizontal="center"/>
    </xf>
    <xf numFmtId="0" fontId="15" fillId="16" borderId="7" xfId="0" applyFont="1" applyFill="1" applyBorder="1" applyAlignment="1">
      <alignment horizontal="center"/>
    </xf>
    <xf numFmtId="3" fontId="15" fillId="16" borderId="36" xfId="0" applyNumberFormat="1" applyFont="1" applyFill="1" applyBorder="1" applyAlignment="1">
      <alignment horizontal="center"/>
    </xf>
    <xf numFmtId="0" fontId="28" fillId="14" borderId="0" xfId="0" applyFont="1" applyFill="1"/>
    <xf numFmtId="3" fontId="18" fillId="16" borderId="32" xfId="0" applyNumberFormat="1" applyFont="1" applyFill="1" applyBorder="1" applyAlignment="1">
      <alignment horizontal="center" vertical="center"/>
    </xf>
    <xf numFmtId="3" fontId="18" fillId="16" borderId="42" xfId="0" applyNumberFormat="1" applyFont="1" applyFill="1" applyBorder="1" applyAlignment="1">
      <alignment horizontal="center" vertical="center"/>
    </xf>
  </cellXfs>
  <cellStyles count="22">
    <cellStyle name="Auswertung" xfId="1" xr:uid="{00000000-0005-0000-0000-000000000000}"/>
    <cellStyle name="Beträge" xfId="2" xr:uid="{00000000-0005-0000-0000-000001000000}"/>
    <cellStyle name="Comma [0]" xfId="3" xr:uid="{00000000-0005-0000-0000-000002000000}"/>
    <cellStyle name="Currency [0]" xfId="4" xr:uid="{00000000-0005-0000-0000-000003000000}"/>
    <cellStyle name="Eingabeberreich" xfId="5" xr:uid="{00000000-0005-0000-0000-000004000000}"/>
    <cellStyle name="Ergebnisse" xfId="6" xr:uid="{00000000-0005-0000-0000-000005000000}"/>
    <cellStyle name="Erläuterung" xfId="7" xr:uid="{00000000-0005-0000-0000-000006000000}"/>
    <cellStyle name="Leerzelle" xfId="8" xr:uid="{00000000-0005-0000-0000-000007000000}"/>
    <cellStyle name="Leicht" xfId="9" xr:uid="{00000000-0005-0000-0000-000008000000}"/>
    <cellStyle name="Makrocode" xfId="10" xr:uid="{00000000-0005-0000-0000-000009000000}"/>
    <cellStyle name="Mitte" xfId="11" xr:uid="{00000000-0005-0000-0000-00000A000000}"/>
    <cellStyle name="Normal_Accounts" xfId="12" xr:uid="{00000000-0005-0000-0000-00000B000000}"/>
    <cellStyle name="Spaltenkopf" xfId="13" xr:uid="{00000000-0005-0000-0000-00000C000000}"/>
    <cellStyle name="Spaltentitel" xfId="14" xr:uid="{00000000-0005-0000-0000-00000D000000}"/>
    <cellStyle name="Standard" xfId="0" builtinId="0"/>
    <cellStyle name="Standard_Bücher" xfId="15" xr:uid="{00000000-0005-0000-0000-00000F000000}"/>
    <cellStyle name="Titel" xfId="16" xr:uid="{00000000-0005-0000-0000-000010000000}"/>
    <cellStyle name="Überschrift" xfId="17" builtinId="15" customBuiltin="1"/>
    <cellStyle name="Überschrift, groß" xfId="18" xr:uid="{00000000-0005-0000-0000-000012000000}"/>
    <cellStyle name="Zeilenkopf" xfId="19" xr:uid="{00000000-0005-0000-0000-000013000000}"/>
    <cellStyle name="Zeilen-Spaltenkopf" xfId="20" xr:uid="{00000000-0005-0000-0000-000014000000}"/>
    <cellStyle name="Zelle überprüfen" xfId="21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05830712114624E-2"/>
          <c:y val="7.2983719708905395E-2"/>
          <c:w val="0.90055882980695678"/>
          <c:h val="0.75288468752344517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'Alpstein-Runde'!$H$16:$H$41</c:f>
              <c:numCache>
                <c:formatCode>#,##0</c:formatCode>
                <c:ptCount val="26"/>
                <c:pt idx="0" formatCode="General">
                  <c:v>0</c:v>
                </c:pt>
                <c:pt idx="1">
                  <c:v>4000</c:v>
                </c:pt>
                <c:pt idx="2">
                  <c:v>5750</c:v>
                </c:pt>
                <c:pt idx="3">
                  <c:v>6550</c:v>
                </c:pt>
                <c:pt idx="4">
                  <c:v>9150</c:v>
                </c:pt>
                <c:pt idx="5">
                  <c:v>11950</c:v>
                </c:pt>
                <c:pt idx="6">
                  <c:v>12650</c:v>
                </c:pt>
                <c:pt idx="7">
                  <c:v>13350</c:v>
                </c:pt>
                <c:pt idx="8">
                  <c:v>14250</c:v>
                </c:pt>
                <c:pt idx="9">
                  <c:v>15150</c:v>
                </c:pt>
                <c:pt idx="10">
                  <c:v>16750</c:v>
                </c:pt>
                <c:pt idx="11">
                  <c:v>19550</c:v>
                </c:pt>
                <c:pt idx="12">
                  <c:v>21350</c:v>
                </c:pt>
                <c:pt idx="13">
                  <c:v>22250</c:v>
                </c:pt>
                <c:pt idx="14">
                  <c:v>23350</c:v>
                </c:pt>
                <c:pt idx="15">
                  <c:v>23550</c:v>
                </c:pt>
                <c:pt idx="16">
                  <c:v>25350</c:v>
                </c:pt>
                <c:pt idx="17">
                  <c:v>26350</c:v>
                </c:pt>
                <c:pt idx="18">
                  <c:v>28100</c:v>
                </c:pt>
                <c:pt idx="19">
                  <c:v>29200</c:v>
                </c:pt>
                <c:pt idx="20">
                  <c:v>31300</c:v>
                </c:pt>
                <c:pt idx="21">
                  <c:v>31300</c:v>
                </c:pt>
                <c:pt idx="22">
                  <c:v>31300</c:v>
                </c:pt>
                <c:pt idx="23">
                  <c:v>31300</c:v>
                </c:pt>
                <c:pt idx="24">
                  <c:v>31300</c:v>
                </c:pt>
                <c:pt idx="25">
                  <c:v>31300</c:v>
                </c:pt>
              </c:numCache>
            </c:numRef>
          </c:xVal>
          <c:yVal>
            <c:numRef>
              <c:f>'Alpstein-Runde'!$F$16:$F$41</c:f>
              <c:numCache>
                <c:formatCode>General</c:formatCode>
                <c:ptCount val="26"/>
                <c:pt idx="0">
                  <c:v>700</c:v>
                </c:pt>
                <c:pt idx="1">
                  <c:v>1588</c:v>
                </c:pt>
                <c:pt idx="2">
                  <c:v>1795</c:v>
                </c:pt>
                <c:pt idx="3">
                  <c:v>1591</c:v>
                </c:pt>
                <c:pt idx="4">
                  <c:v>1693</c:v>
                </c:pt>
                <c:pt idx="5">
                  <c:v>1791</c:v>
                </c:pt>
                <c:pt idx="6">
                  <c:v>1649</c:v>
                </c:pt>
                <c:pt idx="7">
                  <c:v>1767</c:v>
                </c:pt>
                <c:pt idx="8">
                  <c:v>2030</c:v>
                </c:pt>
                <c:pt idx="9">
                  <c:v>2122</c:v>
                </c:pt>
                <c:pt idx="10">
                  <c:v>1752</c:v>
                </c:pt>
                <c:pt idx="11">
                  <c:v>1389</c:v>
                </c:pt>
                <c:pt idx="12">
                  <c:v>1090</c:v>
                </c:pt>
                <c:pt idx="13">
                  <c:v>1027</c:v>
                </c:pt>
                <c:pt idx="14">
                  <c:v>1243</c:v>
                </c:pt>
                <c:pt idx="15">
                  <c:v>1310</c:v>
                </c:pt>
                <c:pt idx="16">
                  <c:v>1431</c:v>
                </c:pt>
                <c:pt idx="17">
                  <c:v>1399</c:v>
                </c:pt>
                <c:pt idx="18">
                  <c:v>1096</c:v>
                </c:pt>
                <c:pt idx="19">
                  <c:v>960</c:v>
                </c:pt>
                <c:pt idx="20">
                  <c:v>497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A4-4400-A54A-4E40E1DF2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328152"/>
        <c:axId val="344328936"/>
      </c:scatterChart>
      <c:valAx>
        <c:axId val="34432815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\ &quot;m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4328936"/>
        <c:crossesAt val="400"/>
        <c:crossBetween val="midCat"/>
      </c:valAx>
      <c:valAx>
        <c:axId val="344328936"/>
        <c:scaling>
          <c:orientation val="minMax"/>
          <c:max val="240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m ü. M.</a:t>
                </a:r>
              </a:p>
            </c:rich>
          </c:tx>
          <c:layout>
            <c:manualLayout>
              <c:xMode val="edge"/>
              <c:yMode val="edge"/>
              <c:x val="1.435792125984252E-2"/>
              <c:y val="0.353394884462971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4328152"/>
        <c:crosses val="autoZero"/>
        <c:crossBetween val="midCat"/>
        <c:majorUnit val="400"/>
        <c:min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9</xdr:col>
          <xdr:colOff>485775</xdr:colOff>
          <xdr:row>26</xdr:row>
          <xdr:rowOff>104775</xdr:rowOff>
        </xdr:to>
        <xdr:pic>
          <xdr:nvPicPr>
            <xdr:cNvPr id="5123" name="Picture 3">
              <a:extLs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Koordinationstest_Lösung!$A$2:$E$18" spid="_x0000_s5134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schemeClr val="accent6">
                  <a:shade val="45000"/>
                  <a:satMod val="135000"/>
                </a:schemeClr>
                <a:prstClr val="white"/>
              </a:duotone>
            </a:blip>
            <a:srcRect/>
            <a:stretch>
              <a:fillRect/>
            </a:stretch>
          </xdr:blipFill>
          <xdr:spPr bwMode="auto">
            <a:xfrm>
              <a:off x="4762500" y="3200400"/>
              <a:ext cx="2771775" cy="2486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13</xdr:col>
      <xdr:colOff>0</xdr:colOff>
      <xdr:row>63</xdr:row>
      <xdr:rowOff>0</xdr:rowOff>
    </xdr:to>
    <xdr:graphicFrame macro="">
      <xdr:nvGraphicFramePr>
        <xdr:cNvPr id="4101" name="Chart 1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ropfen">
  <a:themeElements>
    <a:clrScheme name="Tropfen">
      <a:dk1>
        <a:sysClr val="windowText" lastClr="000000"/>
      </a:dk1>
      <a:lt1>
        <a:sysClr val="window" lastClr="FFFFFF"/>
      </a:lt1>
      <a:dk2>
        <a:srgbClr val="355071"/>
      </a:dk2>
      <a:lt2>
        <a:srgbClr val="AABED7"/>
      </a:lt2>
      <a:accent1>
        <a:srgbClr val="2FA3EE"/>
      </a:accent1>
      <a:accent2>
        <a:srgbClr val="4BCAAD"/>
      </a:accent2>
      <a:accent3>
        <a:srgbClr val="86C157"/>
      </a:accent3>
      <a:accent4>
        <a:srgbClr val="D99C3F"/>
      </a:accent4>
      <a:accent5>
        <a:srgbClr val="CE6633"/>
      </a:accent5>
      <a:accent6>
        <a:srgbClr val="A35DD1"/>
      </a:accent6>
      <a:hlink>
        <a:srgbClr val="56BCFE"/>
      </a:hlink>
      <a:folHlink>
        <a:srgbClr val="97C5E3"/>
      </a:folHlink>
    </a:clrScheme>
    <a:fontScheme name="Aptos">
      <a:majorFont>
        <a:latin typeface="Aptos"/>
        <a:ea typeface=""/>
        <a:cs typeface=""/>
      </a:majorFont>
      <a:minorFont>
        <a:latin typeface="Aptos"/>
        <a:ea typeface=""/>
        <a:cs typeface=""/>
      </a:minorFont>
    </a:fontScheme>
    <a:fmtScheme name="Tropfen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18"/>
  <sheetViews>
    <sheetView workbookViewId="0"/>
  </sheetViews>
  <sheetFormatPr baseColWidth="10" defaultRowHeight="12.5" x14ac:dyDescent="0.25"/>
  <cols>
    <col min="1" max="1" width="13.08984375" bestFit="1" customWidth="1"/>
    <col min="2" max="2" width="11.08984375" bestFit="1" customWidth="1"/>
    <col min="5" max="5" width="7.08984375" bestFit="1" customWidth="1"/>
  </cols>
  <sheetData>
    <row r="1" spans="1:5" ht="13" x14ac:dyDescent="0.3">
      <c r="A1" s="6" t="s">
        <v>0</v>
      </c>
    </row>
    <row r="2" spans="1:5" ht="15.5" x14ac:dyDescent="0.35">
      <c r="A2" s="1" t="s">
        <v>34</v>
      </c>
      <c r="B2" s="1" t="s">
        <v>35</v>
      </c>
      <c r="C2" s="2" t="s">
        <v>36</v>
      </c>
      <c r="D2" s="2" t="s">
        <v>37</v>
      </c>
      <c r="E2" s="2" t="s">
        <v>38</v>
      </c>
    </row>
    <row r="3" spans="1:5" ht="15.5" x14ac:dyDescent="0.35">
      <c r="A3" s="3" t="s">
        <v>4</v>
      </c>
      <c r="B3" s="3" t="s">
        <v>8</v>
      </c>
      <c r="C3" s="4" t="s">
        <v>13</v>
      </c>
      <c r="D3" s="5">
        <v>32.9</v>
      </c>
      <c r="E3" s="4">
        <f>_xlfn.RANK.EQ(D3,$D$3:$D$18,1)</f>
        <v>11</v>
      </c>
    </row>
    <row r="4" spans="1:5" ht="15.5" x14ac:dyDescent="0.35">
      <c r="A4" s="3" t="s">
        <v>6</v>
      </c>
      <c r="B4" s="3" t="s">
        <v>3</v>
      </c>
      <c r="C4" s="4" t="s">
        <v>12</v>
      </c>
      <c r="D4" s="5">
        <v>26</v>
      </c>
      <c r="E4" s="4">
        <f t="shared" ref="E4:E18" si="0">_xlfn.RANK.EQ(D4,$D$3:$D$18,1)</f>
        <v>1</v>
      </c>
    </row>
    <row r="5" spans="1:5" ht="15.5" x14ac:dyDescent="0.35">
      <c r="A5" s="3" t="s">
        <v>20</v>
      </c>
      <c r="B5" s="3" t="s">
        <v>8</v>
      </c>
      <c r="C5" s="4" t="s">
        <v>13</v>
      </c>
      <c r="D5" s="5">
        <v>31.8</v>
      </c>
      <c r="E5" s="4">
        <f t="shared" si="0"/>
        <v>7</v>
      </c>
    </row>
    <row r="6" spans="1:5" ht="15.5" x14ac:dyDescent="0.35">
      <c r="A6" s="3" t="s">
        <v>17</v>
      </c>
      <c r="B6" s="3" t="s">
        <v>7</v>
      </c>
      <c r="C6" s="4" t="s">
        <v>13</v>
      </c>
      <c r="D6" s="5">
        <v>30.5</v>
      </c>
      <c r="E6" s="4">
        <f t="shared" si="0"/>
        <v>5</v>
      </c>
    </row>
    <row r="7" spans="1:5" ht="15.5" x14ac:dyDescent="0.35">
      <c r="A7" s="3" t="s">
        <v>14</v>
      </c>
      <c r="B7" s="3" t="s">
        <v>10</v>
      </c>
      <c r="C7" s="4" t="s">
        <v>13</v>
      </c>
      <c r="D7" s="5">
        <v>27.2</v>
      </c>
      <c r="E7" s="4">
        <f t="shared" si="0"/>
        <v>2</v>
      </c>
    </row>
    <row r="8" spans="1:5" ht="15.5" x14ac:dyDescent="0.35">
      <c r="A8" s="3" t="s">
        <v>14</v>
      </c>
      <c r="B8" s="3" t="s">
        <v>15</v>
      </c>
      <c r="C8" s="4" t="s">
        <v>12</v>
      </c>
      <c r="D8" s="5">
        <v>29.3</v>
      </c>
      <c r="E8" s="4">
        <f t="shared" si="0"/>
        <v>3</v>
      </c>
    </row>
    <row r="9" spans="1:5" ht="15.5" x14ac:dyDescent="0.35">
      <c r="A9" s="3" t="s">
        <v>29</v>
      </c>
      <c r="B9" s="3" t="s">
        <v>28</v>
      </c>
      <c r="C9" s="4" t="s">
        <v>12</v>
      </c>
      <c r="D9" s="5">
        <v>34.9</v>
      </c>
      <c r="E9" s="4">
        <f t="shared" si="0"/>
        <v>13</v>
      </c>
    </row>
    <row r="10" spans="1:5" ht="15.5" x14ac:dyDescent="0.35">
      <c r="A10" s="3" t="s">
        <v>31</v>
      </c>
      <c r="B10" s="3" t="s">
        <v>9</v>
      </c>
      <c r="C10" s="4" t="s">
        <v>13</v>
      </c>
      <c r="D10" s="5">
        <v>37.299999999999997</v>
      </c>
      <c r="E10" s="4">
        <f t="shared" si="0"/>
        <v>14</v>
      </c>
    </row>
    <row r="11" spans="1:5" ht="15.5" x14ac:dyDescent="0.35">
      <c r="A11" s="3" t="s">
        <v>19</v>
      </c>
      <c r="B11" s="3" t="s">
        <v>18</v>
      </c>
      <c r="C11" s="4" t="s">
        <v>13</v>
      </c>
      <c r="D11" s="5">
        <v>30.9</v>
      </c>
      <c r="E11" s="4">
        <f t="shared" si="0"/>
        <v>6</v>
      </c>
    </row>
    <row r="12" spans="1:5" ht="15.5" x14ac:dyDescent="0.35">
      <c r="A12" s="3" t="s">
        <v>27</v>
      </c>
      <c r="B12" s="3" t="s">
        <v>5</v>
      </c>
      <c r="C12" s="4" t="s">
        <v>13</v>
      </c>
      <c r="D12" s="5">
        <v>34.5</v>
      </c>
      <c r="E12" s="4">
        <f t="shared" si="0"/>
        <v>12</v>
      </c>
    </row>
    <row r="13" spans="1:5" ht="15.5" x14ac:dyDescent="0.35">
      <c r="A13" s="3" t="s">
        <v>24</v>
      </c>
      <c r="B13" s="3" t="s">
        <v>23</v>
      </c>
      <c r="C13" s="4" t="s">
        <v>13</v>
      </c>
      <c r="D13" s="5">
        <v>32.5</v>
      </c>
      <c r="E13" s="4">
        <f t="shared" si="0"/>
        <v>9</v>
      </c>
    </row>
    <row r="14" spans="1:5" ht="15.5" x14ac:dyDescent="0.35">
      <c r="A14" s="3" t="s">
        <v>11</v>
      </c>
      <c r="B14" s="3" t="s">
        <v>30</v>
      </c>
      <c r="C14" s="4" t="s">
        <v>13</v>
      </c>
      <c r="D14" s="5">
        <v>37.299999999999997</v>
      </c>
      <c r="E14" s="4">
        <f t="shared" si="0"/>
        <v>14</v>
      </c>
    </row>
    <row r="15" spans="1:5" ht="15.5" x14ac:dyDescent="0.35">
      <c r="A15" s="3" t="s">
        <v>22</v>
      </c>
      <c r="B15" s="3" t="s">
        <v>21</v>
      </c>
      <c r="C15" s="4" t="s">
        <v>12</v>
      </c>
      <c r="D15" s="5">
        <v>32.200000000000003</v>
      </c>
      <c r="E15" s="4">
        <f t="shared" si="0"/>
        <v>8</v>
      </c>
    </row>
    <row r="16" spans="1:5" ht="15.5" x14ac:dyDescent="0.35">
      <c r="A16" s="3" t="s">
        <v>16</v>
      </c>
      <c r="B16" s="3" t="s">
        <v>1</v>
      </c>
      <c r="C16" s="4" t="s">
        <v>13</v>
      </c>
      <c r="D16" s="5">
        <v>30.2</v>
      </c>
      <c r="E16" s="4">
        <f t="shared" si="0"/>
        <v>4</v>
      </c>
    </row>
    <row r="17" spans="1:5" ht="15.5" x14ac:dyDescent="0.35">
      <c r="A17" s="3" t="s">
        <v>33</v>
      </c>
      <c r="B17" s="3" t="s">
        <v>32</v>
      </c>
      <c r="C17" s="4" t="s">
        <v>13</v>
      </c>
      <c r="D17" s="5">
        <v>40.5</v>
      </c>
      <c r="E17" s="4">
        <f t="shared" si="0"/>
        <v>16</v>
      </c>
    </row>
    <row r="18" spans="1:5" ht="15.5" x14ac:dyDescent="0.35">
      <c r="A18" s="3" t="s">
        <v>26</v>
      </c>
      <c r="B18" s="3" t="s">
        <v>25</v>
      </c>
      <c r="C18" s="4" t="s">
        <v>13</v>
      </c>
      <c r="D18" s="5">
        <v>32.799999999999997</v>
      </c>
      <c r="E18" s="4">
        <f t="shared" si="0"/>
        <v>10</v>
      </c>
    </row>
  </sheetData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22"/>
  <sheetViews>
    <sheetView tabSelected="1" workbookViewId="0"/>
  </sheetViews>
  <sheetFormatPr baseColWidth="10" defaultColWidth="11.453125" defaultRowHeight="18.5" x14ac:dyDescent="0.45"/>
  <cols>
    <col min="1" max="1" width="17.08984375" style="25" customWidth="1"/>
    <col min="2" max="2" width="17.81640625" style="25" customWidth="1"/>
    <col min="3" max="3" width="15.08984375" style="27" customWidth="1"/>
    <col min="4" max="4" width="17.08984375" style="25" customWidth="1"/>
    <col min="5" max="5" width="23.1796875" style="25" customWidth="1"/>
    <col min="6" max="16384" width="11.453125" style="25"/>
  </cols>
  <sheetData>
    <row r="1" spans="1:7" x14ac:dyDescent="0.45">
      <c r="A1" s="32" t="s">
        <v>40</v>
      </c>
      <c r="B1" s="42" t="s">
        <v>95</v>
      </c>
      <c r="C1" s="34"/>
      <c r="D1" s="33"/>
      <c r="E1" s="33"/>
      <c r="F1" s="33"/>
      <c r="G1" s="33"/>
    </row>
    <row r="2" spans="1:7" x14ac:dyDescent="0.45">
      <c r="A2" s="32"/>
      <c r="B2" s="42" t="s">
        <v>94</v>
      </c>
      <c r="C2" s="34"/>
      <c r="D2" s="33"/>
      <c r="E2" s="33"/>
      <c r="F2" s="33"/>
      <c r="G2" s="33"/>
    </row>
    <row r="3" spans="1:7" x14ac:dyDescent="0.45">
      <c r="A3" s="26"/>
    </row>
    <row r="4" spans="1:7" ht="23.5" x14ac:dyDescent="0.55000000000000004">
      <c r="A4" s="41" t="s">
        <v>39</v>
      </c>
    </row>
    <row r="6" spans="1:7" x14ac:dyDescent="0.45">
      <c r="A6" s="35" t="s">
        <v>34</v>
      </c>
      <c r="B6" s="35" t="s">
        <v>35</v>
      </c>
      <c r="C6" s="36" t="s">
        <v>36</v>
      </c>
      <c r="D6" s="36" t="s">
        <v>37</v>
      </c>
      <c r="E6" s="36" t="s">
        <v>38</v>
      </c>
    </row>
    <row r="7" spans="1:7" x14ac:dyDescent="0.45">
      <c r="A7" s="28" t="s">
        <v>4</v>
      </c>
      <c r="B7" s="28" t="s">
        <v>8</v>
      </c>
      <c r="C7" s="29" t="s">
        <v>13</v>
      </c>
      <c r="D7" s="30">
        <v>32.9</v>
      </c>
      <c r="E7" s="31"/>
    </row>
    <row r="8" spans="1:7" x14ac:dyDescent="0.45">
      <c r="A8" s="28" t="s">
        <v>6</v>
      </c>
      <c r="B8" s="28" t="s">
        <v>3</v>
      </c>
      <c r="C8" s="29" t="s">
        <v>12</v>
      </c>
      <c r="D8" s="30">
        <v>26</v>
      </c>
      <c r="E8" s="31"/>
    </row>
    <row r="9" spans="1:7" x14ac:dyDescent="0.45">
      <c r="A9" s="37" t="s">
        <v>20</v>
      </c>
      <c r="B9" s="37" t="s">
        <v>8</v>
      </c>
      <c r="C9" s="38" t="s">
        <v>13</v>
      </c>
      <c r="D9" s="39">
        <v>31.8</v>
      </c>
      <c r="E9" s="40"/>
    </row>
    <row r="10" spans="1:7" x14ac:dyDescent="0.45">
      <c r="A10" s="37" t="s">
        <v>17</v>
      </c>
      <c r="B10" s="37" t="s">
        <v>7</v>
      </c>
      <c r="C10" s="38" t="s">
        <v>13</v>
      </c>
      <c r="D10" s="39">
        <v>30.5</v>
      </c>
      <c r="E10" s="40"/>
    </row>
    <row r="11" spans="1:7" x14ac:dyDescent="0.45">
      <c r="A11" s="28" t="s">
        <v>14</v>
      </c>
      <c r="B11" s="28" t="s">
        <v>10</v>
      </c>
      <c r="C11" s="29" t="s">
        <v>13</v>
      </c>
      <c r="D11" s="30">
        <v>27.2</v>
      </c>
      <c r="E11" s="31"/>
    </row>
    <row r="12" spans="1:7" x14ac:dyDescent="0.45">
      <c r="A12" s="37" t="s">
        <v>14</v>
      </c>
      <c r="B12" s="37" t="s">
        <v>15</v>
      </c>
      <c r="C12" s="38" t="s">
        <v>12</v>
      </c>
      <c r="D12" s="39">
        <v>29.3</v>
      </c>
      <c r="E12" s="40"/>
    </row>
    <row r="13" spans="1:7" x14ac:dyDescent="0.45">
      <c r="A13" s="28" t="s">
        <v>29</v>
      </c>
      <c r="B13" s="28" t="s">
        <v>28</v>
      </c>
      <c r="C13" s="29" t="s">
        <v>12</v>
      </c>
      <c r="D13" s="30">
        <v>34.9</v>
      </c>
      <c r="E13" s="31"/>
    </row>
    <row r="14" spans="1:7" x14ac:dyDescent="0.45">
      <c r="A14" s="37" t="s">
        <v>31</v>
      </c>
      <c r="B14" s="37" t="s">
        <v>9</v>
      </c>
      <c r="C14" s="38" t="s">
        <v>13</v>
      </c>
      <c r="D14" s="39">
        <v>37.299999999999997</v>
      </c>
      <c r="E14" s="40"/>
    </row>
    <row r="15" spans="1:7" x14ac:dyDescent="0.45">
      <c r="A15" s="28" t="s">
        <v>19</v>
      </c>
      <c r="B15" s="28" t="s">
        <v>18</v>
      </c>
      <c r="C15" s="29" t="s">
        <v>13</v>
      </c>
      <c r="D15" s="30">
        <v>30.9</v>
      </c>
      <c r="E15" s="31"/>
      <c r="G15" s="26" t="s">
        <v>0</v>
      </c>
    </row>
    <row r="16" spans="1:7" x14ac:dyDescent="0.45">
      <c r="A16" s="37" t="s">
        <v>27</v>
      </c>
      <c r="B16" s="37" t="s">
        <v>5</v>
      </c>
      <c r="C16" s="38" t="s">
        <v>13</v>
      </c>
      <c r="D16" s="39">
        <v>34.5</v>
      </c>
      <c r="E16" s="40"/>
    </row>
    <row r="17" spans="1:5" x14ac:dyDescent="0.45">
      <c r="A17" s="28" t="s">
        <v>24</v>
      </c>
      <c r="B17" s="28" t="s">
        <v>23</v>
      </c>
      <c r="C17" s="29" t="s">
        <v>13</v>
      </c>
      <c r="D17" s="30">
        <v>32.5</v>
      </c>
      <c r="E17" s="31"/>
    </row>
    <row r="18" spans="1:5" x14ac:dyDescent="0.45">
      <c r="A18" s="37" t="s">
        <v>11</v>
      </c>
      <c r="B18" s="37" t="s">
        <v>30</v>
      </c>
      <c r="C18" s="38" t="s">
        <v>13</v>
      </c>
      <c r="D18" s="39">
        <v>37.299999999999997</v>
      </c>
      <c r="E18" s="40"/>
    </row>
    <row r="19" spans="1:5" x14ac:dyDescent="0.45">
      <c r="A19" s="37" t="s">
        <v>22</v>
      </c>
      <c r="B19" s="37" t="s">
        <v>21</v>
      </c>
      <c r="C19" s="38" t="s">
        <v>12</v>
      </c>
      <c r="D19" s="39">
        <v>32.200000000000003</v>
      </c>
      <c r="E19" s="40"/>
    </row>
    <row r="20" spans="1:5" x14ac:dyDescent="0.45">
      <c r="A20" s="28" t="s">
        <v>16</v>
      </c>
      <c r="B20" s="28" t="s">
        <v>1</v>
      </c>
      <c r="C20" s="29" t="s">
        <v>13</v>
      </c>
      <c r="D20" s="30">
        <v>30.2</v>
      </c>
      <c r="E20" s="31"/>
    </row>
    <row r="21" spans="1:5" x14ac:dyDescent="0.45">
      <c r="A21" s="37" t="s">
        <v>33</v>
      </c>
      <c r="B21" s="37" t="s">
        <v>32</v>
      </c>
      <c r="C21" s="38" t="s">
        <v>13</v>
      </c>
      <c r="D21" s="39">
        <v>40.5</v>
      </c>
      <c r="E21" s="40"/>
    </row>
    <row r="22" spans="1:5" x14ac:dyDescent="0.45">
      <c r="A22" s="28" t="s">
        <v>26</v>
      </c>
      <c r="B22" s="28" t="s">
        <v>25</v>
      </c>
      <c r="C22" s="29" t="s">
        <v>13</v>
      </c>
      <c r="D22" s="30">
        <v>32.799999999999997</v>
      </c>
      <c r="E22" s="31"/>
    </row>
  </sheetData>
  <sortState xmlns:xlrd2="http://schemas.microsoft.com/office/spreadsheetml/2017/richdata2" ref="A7:E22">
    <sortCondition ref="A7:A22"/>
    <sortCondition ref="B7:B22"/>
  </sortState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M71"/>
  <sheetViews>
    <sheetView zoomScaleNormal="100" workbookViewId="0"/>
  </sheetViews>
  <sheetFormatPr baseColWidth="10" defaultColWidth="11.453125" defaultRowHeight="13" x14ac:dyDescent="0.3"/>
  <cols>
    <col min="1" max="1" width="23.81640625" style="7" customWidth="1"/>
    <col min="2" max="2" width="14.81640625" style="7" bestFit="1" customWidth="1"/>
    <col min="3" max="3" width="6.90625" style="7" customWidth="1"/>
    <col min="4" max="4" width="22.54296875" style="20" customWidth="1"/>
    <col min="5" max="5" width="11.453125" style="7"/>
    <col min="6" max="6" width="6.90625" style="21" customWidth="1"/>
    <col min="7" max="8" width="10.90625" style="21" customWidth="1"/>
    <col min="9" max="9" width="14" style="21" bestFit="1" customWidth="1"/>
    <col min="10" max="10" width="11.08984375" style="21" customWidth="1"/>
    <col min="11" max="12" width="12.08984375" style="7" customWidth="1"/>
    <col min="13" max="13" width="21.1796875" style="7" customWidth="1"/>
    <col min="14" max="14" width="11" style="7" customWidth="1"/>
    <col min="15" max="16384" width="11.453125" style="7"/>
  </cols>
  <sheetData>
    <row r="1" spans="1:13" ht="21" x14ac:dyDescent="0.5">
      <c r="A1" s="43" t="s">
        <v>92</v>
      </c>
      <c r="B1" s="44"/>
      <c r="C1" s="44"/>
      <c r="D1" s="45"/>
      <c r="E1" s="44"/>
      <c r="F1" s="46"/>
      <c r="G1" s="46"/>
      <c r="H1" s="47" t="s">
        <v>93</v>
      </c>
      <c r="I1" s="46"/>
      <c r="J1" s="46"/>
      <c r="K1" s="44"/>
      <c r="L1" s="44"/>
      <c r="M1" s="130"/>
    </row>
    <row r="2" spans="1:13" ht="15.5" x14ac:dyDescent="0.35">
      <c r="A2" s="42" t="s">
        <v>96</v>
      </c>
      <c r="B2" s="42"/>
      <c r="C2" s="48"/>
      <c r="D2" s="42"/>
      <c r="E2" s="48" t="s">
        <v>86</v>
      </c>
      <c r="F2" s="48"/>
      <c r="G2" s="46"/>
      <c r="H2" s="8"/>
      <c r="I2" s="46"/>
      <c r="J2" s="49" t="str">
        <f>IF(H2="","",IF(H2=M2,1,0))</f>
        <v/>
      </c>
      <c r="K2" s="44"/>
      <c r="L2" s="44"/>
      <c r="M2" s="130">
        <f>LARGE($C$17:$C$37,1)</f>
        <v>2122</v>
      </c>
    </row>
    <row r="3" spans="1:13" ht="15.5" x14ac:dyDescent="0.35">
      <c r="A3" s="42"/>
      <c r="B3" s="42"/>
      <c r="C3" s="42"/>
      <c r="D3" s="42"/>
      <c r="E3" s="48" t="s">
        <v>87</v>
      </c>
      <c r="F3" s="46"/>
      <c r="G3" s="46"/>
      <c r="H3" s="8"/>
      <c r="I3" s="46"/>
      <c r="J3" s="49" t="str">
        <f>IF(H3="","",IF(H3=M3,1,0))</f>
        <v/>
      </c>
      <c r="K3" s="44"/>
      <c r="L3" s="44"/>
      <c r="M3" s="130">
        <f>LARGE($C$17:$C$37,2)</f>
        <v>2030</v>
      </c>
    </row>
    <row r="4" spans="1:13" ht="15.5" x14ac:dyDescent="0.35">
      <c r="A4" s="42"/>
      <c r="B4" s="42"/>
      <c r="C4" s="42"/>
      <c r="D4" s="42"/>
      <c r="E4" s="48" t="s">
        <v>88</v>
      </c>
      <c r="F4" s="46"/>
      <c r="G4" s="46"/>
      <c r="H4" s="8"/>
      <c r="I4" s="46"/>
      <c r="J4" s="49" t="str">
        <f>IF(H4="","",IF(H4=M4,1,0))</f>
        <v/>
      </c>
      <c r="K4" s="44"/>
      <c r="L4" s="44"/>
      <c r="M4" s="130">
        <f>LARGE($C$17:$C$37,3)</f>
        <v>1795</v>
      </c>
    </row>
    <row r="5" spans="1:13" ht="15.5" x14ac:dyDescent="0.35">
      <c r="A5" s="42"/>
      <c r="B5" s="42"/>
      <c r="C5" s="42"/>
      <c r="D5" s="42"/>
      <c r="E5" s="42"/>
      <c r="F5" s="46"/>
      <c r="G5" s="46"/>
      <c r="H5" s="46"/>
      <c r="I5" s="46"/>
      <c r="J5" s="46"/>
      <c r="K5" s="44"/>
      <c r="L5" s="44"/>
      <c r="M5" s="130"/>
    </row>
    <row r="6" spans="1:13" ht="15.5" x14ac:dyDescent="0.35">
      <c r="A6" s="42"/>
      <c r="B6" s="42"/>
      <c r="C6" s="42"/>
      <c r="D6" s="42"/>
      <c r="E6" s="48" t="s">
        <v>89</v>
      </c>
      <c r="F6" s="46"/>
      <c r="G6" s="46"/>
      <c r="H6" s="8"/>
      <c r="I6" s="46"/>
      <c r="J6" s="49" t="str">
        <f>IF(H6="","",IF(H6=M6,1,0))</f>
        <v/>
      </c>
      <c r="K6" s="44"/>
      <c r="L6" s="44"/>
      <c r="M6" s="130">
        <f>SMALL($C$17:$C$37,1)</f>
        <v>497</v>
      </c>
    </row>
    <row r="7" spans="1:13" ht="15.5" x14ac:dyDescent="0.35">
      <c r="A7" s="42"/>
      <c r="B7" s="42"/>
      <c r="C7" s="42"/>
      <c r="D7" s="42"/>
      <c r="E7" s="48" t="s">
        <v>90</v>
      </c>
      <c r="F7" s="46"/>
      <c r="G7" s="46"/>
      <c r="H7" s="8"/>
      <c r="I7" s="46"/>
      <c r="J7" s="49" t="str">
        <f>IF(H7="","",IF(H7=M7,1,0))</f>
        <v/>
      </c>
      <c r="K7" s="44"/>
      <c r="L7" s="44"/>
      <c r="M7" s="130">
        <f>SMALL($C$17:$C$37,2)</f>
        <v>700</v>
      </c>
    </row>
    <row r="8" spans="1:13" ht="15.5" x14ac:dyDescent="0.35">
      <c r="A8" s="42"/>
      <c r="B8" s="42"/>
      <c r="C8" s="42"/>
      <c r="D8" s="42"/>
      <c r="E8" s="48" t="s">
        <v>91</v>
      </c>
      <c r="F8" s="46"/>
      <c r="G8" s="46"/>
      <c r="H8" s="8"/>
      <c r="I8" s="46"/>
      <c r="J8" s="49" t="str">
        <f>IF(H8="","",IF(H8=M8,1,0))</f>
        <v/>
      </c>
      <c r="K8" s="44"/>
      <c r="L8" s="44"/>
      <c r="M8" s="130">
        <f>SMALL($C$17:$C$37,3)</f>
        <v>960</v>
      </c>
    </row>
    <row r="9" spans="1:13" hidden="1" x14ac:dyDescent="0.3">
      <c r="L9" s="21"/>
    </row>
    <row r="10" spans="1:13" ht="24" thickBot="1" x14ac:dyDescent="0.6">
      <c r="A10" s="50" t="s">
        <v>41</v>
      </c>
      <c r="B10" s="51"/>
      <c r="C10" s="51"/>
      <c r="D10" s="52"/>
      <c r="E10" s="51"/>
      <c r="F10" s="53"/>
      <c r="G10" s="51"/>
      <c r="H10" s="51"/>
      <c r="I10" s="51"/>
      <c r="J10" s="54" t="s">
        <v>42</v>
      </c>
      <c r="K10" s="55">
        <v>5000</v>
      </c>
      <c r="L10" s="53"/>
      <c r="M10" s="56"/>
    </row>
    <row r="11" spans="1:13" ht="21.5" thickBot="1" x14ac:dyDescent="0.55000000000000004">
      <c r="A11" s="57"/>
      <c r="B11" s="51"/>
      <c r="C11" s="51"/>
      <c r="D11" s="52"/>
      <c r="E11" s="51"/>
      <c r="F11" s="53"/>
      <c r="G11" s="51"/>
      <c r="H11" s="51"/>
      <c r="I11" s="51"/>
      <c r="J11" s="54" t="s">
        <v>43</v>
      </c>
      <c r="K11" s="58">
        <v>800</v>
      </c>
      <c r="L11" s="53"/>
      <c r="M11" s="56"/>
    </row>
    <row r="12" spans="1:13" ht="21.5" thickBot="1" x14ac:dyDescent="0.55000000000000004">
      <c r="A12" s="57"/>
      <c r="B12" s="51"/>
      <c r="C12" s="51"/>
      <c r="D12" s="52"/>
      <c r="E12" s="51"/>
      <c r="F12" s="53"/>
      <c r="G12" s="51"/>
      <c r="H12" s="51"/>
      <c r="I12" s="51"/>
      <c r="J12" s="54" t="s">
        <v>44</v>
      </c>
      <c r="K12" s="58">
        <v>1200</v>
      </c>
      <c r="L12" s="53"/>
      <c r="M12" s="56"/>
    </row>
    <row r="13" spans="1:13" ht="4.5" customHeight="1" thickBot="1" x14ac:dyDescent="0.35">
      <c r="A13" s="51"/>
      <c r="B13" s="51"/>
      <c r="C13" s="51"/>
      <c r="D13" s="52"/>
      <c r="E13" s="51"/>
      <c r="F13" s="53"/>
      <c r="G13" s="53"/>
      <c r="H13" s="53"/>
      <c r="I13" s="53"/>
      <c r="J13" s="53"/>
      <c r="K13" s="51"/>
      <c r="L13" s="51"/>
      <c r="M13" s="51"/>
    </row>
    <row r="14" spans="1:13" ht="17" customHeight="1" x14ac:dyDescent="0.35">
      <c r="A14" s="59" t="s">
        <v>45</v>
      </c>
      <c r="B14" s="60"/>
      <c r="C14" s="61"/>
      <c r="D14" s="61"/>
      <c r="E14" s="62"/>
      <c r="F14" s="63"/>
      <c r="G14" s="59" t="s">
        <v>46</v>
      </c>
      <c r="H14" s="61"/>
      <c r="I14" s="61"/>
      <c r="J14" s="64"/>
      <c r="K14" s="61" t="s">
        <v>47</v>
      </c>
      <c r="L14" s="61"/>
      <c r="M14" s="65" t="s">
        <v>48</v>
      </c>
    </row>
    <row r="15" spans="1:13" x14ac:dyDescent="0.3">
      <c r="A15" s="66" t="s">
        <v>49</v>
      </c>
      <c r="B15" s="67" t="s">
        <v>50</v>
      </c>
      <c r="C15" s="67" t="s">
        <v>51</v>
      </c>
      <c r="D15" s="68" t="s">
        <v>49</v>
      </c>
      <c r="E15" s="67" t="s">
        <v>52</v>
      </c>
      <c r="F15" s="69" t="s">
        <v>51</v>
      </c>
      <c r="G15" s="70" t="s">
        <v>53</v>
      </c>
      <c r="H15" s="71" t="s">
        <v>54</v>
      </c>
      <c r="I15" s="71" t="s">
        <v>55</v>
      </c>
      <c r="J15" s="72" t="s">
        <v>56</v>
      </c>
      <c r="K15" s="69" t="s">
        <v>57</v>
      </c>
      <c r="L15" s="72" t="s">
        <v>54</v>
      </c>
      <c r="M15" s="73"/>
    </row>
    <row r="16" spans="1:13" ht="13.5" thickBot="1" x14ac:dyDescent="0.35">
      <c r="A16" s="74"/>
      <c r="B16" s="75" t="s">
        <v>58</v>
      </c>
      <c r="C16" s="75" t="s">
        <v>93</v>
      </c>
      <c r="D16" s="76" t="str">
        <f>IF(A17="","",A17)</f>
        <v>Plona</v>
      </c>
      <c r="E16" s="75" t="s">
        <v>58</v>
      </c>
      <c r="F16" s="77">
        <f>IF(C17="","",C17)</f>
        <v>700</v>
      </c>
      <c r="G16" s="74" t="s">
        <v>2</v>
      </c>
      <c r="H16" s="75">
        <v>0</v>
      </c>
      <c r="I16" s="75" t="s">
        <v>2</v>
      </c>
      <c r="J16" s="78" t="s">
        <v>59</v>
      </c>
      <c r="K16" s="77"/>
      <c r="L16" s="78"/>
      <c r="M16" s="79"/>
    </row>
    <row r="17" spans="1:13" x14ac:dyDescent="0.3">
      <c r="A17" s="9" t="s">
        <v>60</v>
      </c>
      <c r="B17" s="10" t="s">
        <v>61</v>
      </c>
      <c r="C17" s="11">
        <v>700</v>
      </c>
      <c r="D17" s="109" t="str">
        <f t="shared" ref="D17:D41" si="0">IF(A18&lt;&gt;"",A18,"")</f>
        <v>Unterkamor</v>
      </c>
      <c r="E17" s="109" t="str">
        <f t="shared" ref="E17:E41" si="1">IF(B18&lt;&gt;"",B18,"")</f>
        <v/>
      </c>
      <c r="F17" s="110">
        <f t="shared" ref="F17:F41" si="2">IF(C18&lt;&gt;"",C18,"")</f>
        <v>1588</v>
      </c>
      <c r="G17" s="12">
        <v>4000</v>
      </c>
      <c r="H17" s="118">
        <f>IF(G17="","",G17)</f>
        <v>4000</v>
      </c>
      <c r="I17" s="119">
        <f t="shared" ref="I17:I42" si="3">IF(AND(Höhe1&lt;&gt;"",Höhe2&lt;&gt;""),Höhe2-Höhe1,"")</f>
        <v>888</v>
      </c>
      <c r="J17" s="13"/>
      <c r="K17" s="122">
        <f>IF(AND(G17&lt;&gt;"",I17&lt;&gt;""),(DistHoriz/LeistungHoriz+ ABS(IF(HöhenDiff&lt;0,HöhenDiff/ZuschlagAbw,HöhenDiff/ZuschlagAuf)))/24,"")</f>
        <v>7.9583333333333339E-2</v>
      </c>
      <c r="L17" s="123">
        <f>IF(K17="","",K17)</f>
        <v>7.9583333333333339E-2</v>
      </c>
      <c r="M17" s="14"/>
    </row>
    <row r="18" spans="1:13" x14ac:dyDescent="0.3">
      <c r="A18" s="15" t="s">
        <v>62</v>
      </c>
      <c r="B18" s="16"/>
      <c r="C18" s="11">
        <v>1588</v>
      </c>
      <c r="D18" s="111" t="str">
        <f t="shared" si="0"/>
        <v>Hoher Kasten</v>
      </c>
      <c r="E18" s="112" t="str">
        <f t="shared" si="1"/>
        <v/>
      </c>
      <c r="F18" s="113">
        <f t="shared" si="2"/>
        <v>1795</v>
      </c>
      <c r="G18" s="17">
        <v>1750</v>
      </c>
      <c r="H18" s="118">
        <f t="shared" ref="H18:H41" si="4">IF(H17="","",H17+G18)</f>
        <v>5750</v>
      </c>
      <c r="I18" s="119">
        <f t="shared" si="3"/>
        <v>207</v>
      </c>
      <c r="J18" s="18"/>
      <c r="K18" s="124">
        <f t="shared" ref="K18:K42" si="5">IF(AND(G18&lt;&gt;"",I18&lt;&gt;""),(DistHoriz/LeistungHoriz+ ABS(IF(HöhenDiff&lt;0,HöhenDiff/ZuschlagAbw,HöhenDiff/ZuschlagAuf)))/24,"")</f>
        <v>2.5364583333333329E-2</v>
      </c>
      <c r="L18" s="125">
        <f t="shared" ref="L18:L41" si="6">IF(K18="","",L17+K18)</f>
        <v>0.10494791666666667</v>
      </c>
      <c r="M18" s="19"/>
    </row>
    <row r="19" spans="1:13" x14ac:dyDescent="0.3">
      <c r="A19" s="15" t="s">
        <v>63</v>
      </c>
      <c r="B19" s="11"/>
      <c r="C19" s="11">
        <v>1795</v>
      </c>
      <c r="D19" s="111" t="str">
        <f t="shared" si="0"/>
        <v>Baritsch</v>
      </c>
      <c r="E19" s="112" t="str">
        <f t="shared" si="1"/>
        <v/>
      </c>
      <c r="F19" s="113">
        <f t="shared" si="2"/>
        <v>1591</v>
      </c>
      <c r="G19" s="17">
        <v>800</v>
      </c>
      <c r="H19" s="118">
        <f t="shared" si="4"/>
        <v>6550</v>
      </c>
      <c r="I19" s="119">
        <f t="shared" si="3"/>
        <v>-204</v>
      </c>
      <c r="J19" s="18"/>
      <c r="K19" s="124">
        <f t="shared" si="5"/>
        <v>1.375E-2</v>
      </c>
      <c r="L19" s="125">
        <f t="shared" si="6"/>
        <v>0.11869791666666667</v>
      </c>
      <c r="M19" s="19"/>
    </row>
    <row r="20" spans="1:13" x14ac:dyDescent="0.3">
      <c r="A20" s="15" t="s">
        <v>64</v>
      </c>
      <c r="B20" s="16"/>
      <c r="C20" s="11">
        <v>1591</v>
      </c>
      <c r="D20" s="111" t="str">
        <f t="shared" si="0"/>
        <v>Stauberenfirst</v>
      </c>
      <c r="E20" s="112" t="str">
        <f t="shared" si="1"/>
        <v/>
      </c>
      <c r="F20" s="113">
        <f t="shared" si="2"/>
        <v>1693</v>
      </c>
      <c r="G20" s="17">
        <v>2600</v>
      </c>
      <c r="H20" s="118">
        <f t="shared" si="4"/>
        <v>9150</v>
      </c>
      <c r="I20" s="119">
        <f t="shared" si="3"/>
        <v>102</v>
      </c>
      <c r="J20" s="18"/>
      <c r="K20" s="124">
        <f t="shared" si="5"/>
        <v>2.6979166666666665E-2</v>
      </c>
      <c r="L20" s="125">
        <f t="shared" si="6"/>
        <v>0.14567708333333335</v>
      </c>
      <c r="M20" s="19"/>
    </row>
    <row r="21" spans="1:13" x14ac:dyDescent="0.3">
      <c r="A21" s="15" t="s">
        <v>65</v>
      </c>
      <c r="B21" s="16"/>
      <c r="C21" s="11">
        <v>1693</v>
      </c>
      <c r="D21" s="111" t="str">
        <f t="shared" si="0"/>
        <v>Bollenweeser Schafberg</v>
      </c>
      <c r="E21" s="112" t="str">
        <f t="shared" si="1"/>
        <v/>
      </c>
      <c r="F21" s="113">
        <f t="shared" si="2"/>
        <v>1791</v>
      </c>
      <c r="G21" s="17">
        <v>2800</v>
      </c>
      <c r="H21" s="118">
        <f t="shared" si="4"/>
        <v>11950</v>
      </c>
      <c r="I21" s="119">
        <f t="shared" si="3"/>
        <v>98</v>
      </c>
      <c r="J21" s="18"/>
      <c r="K21" s="124">
        <f t="shared" si="5"/>
        <v>2.8437500000000004E-2</v>
      </c>
      <c r="L21" s="125">
        <f t="shared" si="6"/>
        <v>0.17411458333333335</v>
      </c>
      <c r="M21" s="19"/>
    </row>
    <row r="22" spans="1:13" x14ac:dyDescent="0.3">
      <c r="A22" s="15" t="s">
        <v>66</v>
      </c>
      <c r="B22" s="16"/>
      <c r="C22" s="11">
        <v>1791</v>
      </c>
      <c r="D22" s="111" t="str">
        <f t="shared" si="0"/>
        <v>Saxer Lücke</v>
      </c>
      <c r="E22" s="112" t="str">
        <f t="shared" si="1"/>
        <v/>
      </c>
      <c r="F22" s="113">
        <f t="shared" si="2"/>
        <v>1649</v>
      </c>
      <c r="G22" s="17">
        <v>700</v>
      </c>
      <c r="H22" s="118">
        <f t="shared" si="4"/>
        <v>12650</v>
      </c>
      <c r="I22" s="119">
        <f t="shared" si="3"/>
        <v>-142</v>
      </c>
      <c r="J22" s="18"/>
      <c r="K22" s="124">
        <f t="shared" si="5"/>
        <v>1.0763888888888891E-2</v>
      </c>
      <c r="L22" s="125">
        <f t="shared" si="6"/>
        <v>0.18487847222222223</v>
      </c>
      <c r="M22" s="19"/>
    </row>
    <row r="23" spans="1:13" x14ac:dyDescent="0.3">
      <c r="A23" s="15" t="s">
        <v>67</v>
      </c>
      <c r="B23" s="16"/>
      <c r="C23" s="11">
        <v>1649</v>
      </c>
      <c r="D23" s="111" t="str">
        <f t="shared" si="0"/>
        <v>Roslenalp</v>
      </c>
      <c r="E23" s="112" t="str">
        <f t="shared" si="1"/>
        <v/>
      </c>
      <c r="F23" s="113">
        <f t="shared" si="2"/>
        <v>1767</v>
      </c>
      <c r="G23" s="17">
        <v>700</v>
      </c>
      <c r="H23" s="118">
        <f t="shared" si="4"/>
        <v>13350</v>
      </c>
      <c r="I23" s="119">
        <f t="shared" si="3"/>
        <v>118</v>
      </c>
      <c r="J23" s="18"/>
      <c r="K23" s="124">
        <f t="shared" si="5"/>
        <v>1.1979166666666666E-2</v>
      </c>
      <c r="L23" s="125">
        <f t="shared" si="6"/>
        <v>0.19685763888888891</v>
      </c>
      <c r="M23" s="19"/>
    </row>
    <row r="24" spans="1:13" x14ac:dyDescent="0.3">
      <c r="A24" s="15" t="s">
        <v>68</v>
      </c>
      <c r="B24" s="16"/>
      <c r="C24" s="11">
        <v>1767</v>
      </c>
      <c r="D24" s="111" t="str">
        <f t="shared" si="0"/>
        <v>Wetterloch</v>
      </c>
      <c r="E24" s="112" t="str">
        <f t="shared" si="1"/>
        <v/>
      </c>
      <c r="F24" s="113">
        <f t="shared" si="2"/>
        <v>2030</v>
      </c>
      <c r="G24" s="17">
        <v>900</v>
      </c>
      <c r="H24" s="118">
        <f t="shared" si="4"/>
        <v>14250</v>
      </c>
      <c r="I24" s="119">
        <f t="shared" si="3"/>
        <v>263</v>
      </c>
      <c r="J24" s="18"/>
      <c r="K24" s="124">
        <f t="shared" si="5"/>
        <v>2.1197916666666667E-2</v>
      </c>
      <c r="L24" s="125">
        <f t="shared" si="6"/>
        <v>0.21805555555555559</v>
      </c>
      <c r="M24" s="19"/>
    </row>
    <row r="25" spans="1:13" x14ac:dyDescent="0.3">
      <c r="A25" s="15" t="s">
        <v>69</v>
      </c>
      <c r="B25" s="16"/>
      <c r="C25" s="11">
        <v>2030</v>
      </c>
      <c r="D25" s="111" t="str">
        <f t="shared" si="0"/>
        <v>Mutschen</v>
      </c>
      <c r="E25" s="112" t="str">
        <f t="shared" si="1"/>
        <v/>
      </c>
      <c r="F25" s="113">
        <f t="shared" si="2"/>
        <v>2122</v>
      </c>
      <c r="G25" s="17">
        <v>900</v>
      </c>
      <c r="H25" s="118">
        <f t="shared" si="4"/>
        <v>15150</v>
      </c>
      <c r="I25" s="119">
        <f t="shared" si="3"/>
        <v>92</v>
      </c>
      <c r="J25" s="18"/>
      <c r="K25" s="124">
        <f t="shared" si="5"/>
        <v>1.2291666666666666E-2</v>
      </c>
      <c r="L25" s="125">
        <f t="shared" si="6"/>
        <v>0.23034722222222226</v>
      </c>
      <c r="M25" s="19"/>
    </row>
    <row r="26" spans="1:13" x14ac:dyDescent="0.3">
      <c r="A26" s="15" t="s">
        <v>70</v>
      </c>
      <c r="B26" s="16"/>
      <c r="C26" s="11">
        <v>2122</v>
      </c>
      <c r="D26" s="111" t="str">
        <f t="shared" si="0"/>
        <v>Alp Grueb</v>
      </c>
      <c r="E26" s="112" t="str">
        <f t="shared" si="1"/>
        <v/>
      </c>
      <c r="F26" s="113">
        <f t="shared" si="2"/>
        <v>1752</v>
      </c>
      <c r="G26" s="17">
        <v>1600</v>
      </c>
      <c r="H26" s="118">
        <f t="shared" si="4"/>
        <v>16750</v>
      </c>
      <c r="I26" s="119">
        <f t="shared" si="3"/>
        <v>-370</v>
      </c>
      <c r="J26" s="18"/>
      <c r="K26" s="124">
        <f t="shared" si="5"/>
        <v>2.6180555555555558E-2</v>
      </c>
      <c r="L26" s="125">
        <f t="shared" si="6"/>
        <v>0.2565277777777778</v>
      </c>
      <c r="M26" s="19"/>
    </row>
    <row r="27" spans="1:13" x14ac:dyDescent="0.3">
      <c r="A27" s="15" t="s">
        <v>71</v>
      </c>
      <c r="B27" s="16"/>
      <c r="C27" s="11">
        <v>1752</v>
      </c>
      <c r="D27" s="111" t="str">
        <f t="shared" si="0"/>
        <v>Fros Pt. 1389</v>
      </c>
      <c r="E27" s="112" t="str">
        <f t="shared" si="1"/>
        <v/>
      </c>
      <c r="F27" s="113">
        <f t="shared" si="2"/>
        <v>1389</v>
      </c>
      <c r="G27" s="17">
        <v>2800</v>
      </c>
      <c r="H27" s="118">
        <f t="shared" si="4"/>
        <v>19550</v>
      </c>
      <c r="I27" s="119">
        <f t="shared" si="3"/>
        <v>-363</v>
      </c>
      <c r="J27" s="18"/>
      <c r="K27" s="124">
        <f t="shared" si="5"/>
        <v>3.5937500000000004E-2</v>
      </c>
      <c r="L27" s="125">
        <f t="shared" si="6"/>
        <v>0.29246527777777781</v>
      </c>
      <c r="M27" s="19"/>
    </row>
    <row r="28" spans="1:13" x14ac:dyDescent="0.3">
      <c r="A28" s="15" t="s">
        <v>72</v>
      </c>
      <c r="B28" s="16"/>
      <c r="C28" s="11">
        <v>1389</v>
      </c>
      <c r="D28" s="111" t="str">
        <f t="shared" si="0"/>
        <v>Wildhaus Zentrum</v>
      </c>
      <c r="E28" s="112" t="str">
        <f t="shared" si="1"/>
        <v/>
      </c>
      <c r="F28" s="113">
        <f t="shared" si="2"/>
        <v>1090</v>
      </c>
      <c r="G28" s="17">
        <v>1800</v>
      </c>
      <c r="H28" s="118">
        <f t="shared" si="4"/>
        <v>21350</v>
      </c>
      <c r="I28" s="119">
        <f t="shared" si="3"/>
        <v>-299</v>
      </c>
      <c r="J28" s="18"/>
      <c r="K28" s="124">
        <f t="shared" si="5"/>
        <v>2.5381944444444443E-2</v>
      </c>
      <c r="L28" s="125">
        <f t="shared" si="6"/>
        <v>0.31784722222222228</v>
      </c>
      <c r="M28" s="19"/>
    </row>
    <row r="29" spans="1:13" x14ac:dyDescent="0.3">
      <c r="A29" s="15" t="s">
        <v>73</v>
      </c>
      <c r="B29" s="16"/>
      <c r="C29" s="11">
        <v>1090</v>
      </c>
      <c r="D29" s="111" t="str">
        <f t="shared" si="0"/>
        <v>Kollersweid-Munzenried</v>
      </c>
      <c r="E29" s="112" t="str">
        <f t="shared" si="1"/>
        <v/>
      </c>
      <c r="F29" s="113">
        <f t="shared" si="2"/>
        <v>1027</v>
      </c>
      <c r="G29" s="17">
        <v>900</v>
      </c>
      <c r="H29" s="118">
        <f t="shared" si="4"/>
        <v>22250</v>
      </c>
      <c r="I29" s="119">
        <f t="shared" si="3"/>
        <v>-63</v>
      </c>
      <c r="J29" s="18"/>
      <c r="K29" s="124">
        <f t="shared" si="5"/>
        <v>9.6874999999999999E-3</v>
      </c>
      <c r="L29" s="125">
        <f t="shared" si="6"/>
        <v>0.3275347222222223</v>
      </c>
      <c r="M29" s="19"/>
    </row>
    <row r="30" spans="1:13" x14ac:dyDescent="0.3">
      <c r="A30" s="15" t="s">
        <v>74</v>
      </c>
      <c r="B30" s="16"/>
      <c r="C30" s="11">
        <v>1027</v>
      </c>
      <c r="D30" s="111" t="str">
        <f t="shared" si="0"/>
        <v>Kollersweidlift top</v>
      </c>
      <c r="E30" s="112" t="str">
        <f t="shared" si="1"/>
        <v/>
      </c>
      <c r="F30" s="113">
        <f t="shared" si="2"/>
        <v>1243</v>
      </c>
      <c r="G30" s="17">
        <v>1100</v>
      </c>
      <c r="H30" s="118">
        <f t="shared" si="4"/>
        <v>23350</v>
      </c>
      <c r="I30" s="119">
        <f t="shared" si="3"/>
        <v>216</v>
      </c>
      <c r="J30" s="18"/>
      <c r="K30" s="124">
        <f t="shared" si="5"/>
        <v>2.0416666666666666E-2</v>
      </c>
      <c r="L30" s="125">
        <f t="shared" si="6"/>
        <v>0.34795138888888899</v>
      </c>
      <c r="M30" s="19"/>
    </row>
    <row r="31" spans="1:13" x14ac:dyDescent="0.3">
      <c r="A31" s="15" t="s">
        <v>75</v>
      </c>
      <c r="B31" s="16"/>
      <c r="C31" s="11">
        <v>1243</v>
      </c>
      <c r="D31" s="111" t="str">
        <f t="shared" si="0"/>
        <v>Pt. 1310</v>
      </c>
      <c r="E31" s="112" t="str">
        <f t="shared" si="1"/>
        <v/>
      </c>
      <c r="F31" s="113">
        <f t="shared" si="2"/>
        <v>1310</v>
      </c>
      <c r="G31" s="17">
        <v>200</v>
      </c>
      <c r="H31" s="118">
        <f t="shared" si="4"/>
        <v>23550</v>
      </c>
      <c r="I31" s="119">
        <f t="shared" si="3"/>
        <v>67</v>
      </c>
      <c r="J31" s="18"/>
      <c r="K31" s="124">
        <f t="shared" si="5"/>
        <v>5.1562500000000002E-3</v>
      </c>
      <c r="L31" s="125">
        <f t="shared" si="6"/>
        <v>0.35310763888888896</v>
      </c>
      <c r="M31" s="19"/>
    </row>
    <row r="32" spans="1:13" x14ac:dyDescent="0.3">
      <c r="A32" s="15" t="s">
        <v>76</v>
      </c>
      <c r="B32" s="11"/>
      <c r="C32" s="11">
        <v>1310</v>
      </c>
      <c r="D32" s="111" t="str">
        <f t="shared" si="0"/>
        <v>Ölberg</v>
      </c>
      <c r="E32" s="112" t="str">
        <f t="shared" si="1"/>
        <v/>
      </c>
      <c r="F32" s="113">
        <f t="shared" si="2"/>
        <v>1431</v>
      </c>
      <c r="G32" s="17">
        <v>1800</v>
      </c>
      <c r="H32" s="118">
        <f t="shared" si="4"/>
        <v>25350</v>
      </c>
      <c r="I32" s="119">
        <f t="shared" si="3"/>
        <v>121</v>
      </c>
      <c r="J32" s="18"/>
      <c r="K32" s="124">
        <f t="shared" si="5"/>
        <v>2.1302083333333333E-2</v>
      </c>
      <c r="L32" s="125">
        <f t="shared" si="6"/>
        <v>0.3744097222222223</v>
      </c>
      <c r="M32" s="19"/>
    </row>
    <row r="33" spans="1:13" x14ac:dyDescent="0.3">
      <c r="A33" s="15" t="s">
        <v>77</v>
      </c>
      <c r="B33" s="16"/>
      <c r="C33" s="11">
        <v>1431</v>
      </c>
      <c r="D33" s="111" t="str">
        <f t="shared" si="0"/>
        <v>Herti</v>
      </c>
      <c r="E33" s="112" t="str">
        <f t="shared" si="1"/>
        <v/>
      </c>
      <c r="F33" s="113">
        <f t="shared" si="2"/>
        <v>1399</v>
      </c>
      <c r="G33" s="17">
        <v>1000</v>
      </c>
      <c r="H33" s="118">
        <f t="shared" si="4"/>
        <v>26350</v>
      </c>
      <c r="I33" s="119">
        <f t="shared" si="3"/>
        <v>-32</v>
      </c>
      <c r="J33" s="18"/>
      <c r="K33" s="124">
        <f t="shared" si="5"/>
        <v>9.4444444444444445E-3</v>
      </c>
      <c r="L33" s="125">
        <f t="shared" si="6"/>
        <v>0.38385416666666672</v>
      </c>
      <c r="M33" s="19"/>
    </row>
    <row r="34" spans="1:13" x14ac:dyDescent="0.3">
      <c r="A34" s="15" t="s">
        <v>78</v>
      </c>
      <c r="B34" s="11"/>
      <c r="C34" s="11">
        <v>1399</v>
      </c>
      <c r="D34" s="111" t="str">
        <f t="shared" si="0"/>
        <v>Rohregg</v>
      </c>
      <c r="E34" s="114" t="str">
        <f t="shared" si="1"/>
        <v/>
      </c>
      <c r="F34" s="113">
        <f t="shared" si="2"/>
        <v>1096</v>
      </c>
      <c r="G34" s="17">
        <v>1750</v>
      </c>
      <c r="H34" s="118">
        <f t="shared" si="4"/>
        <v>28100</v>
      </c>
      <c r="I34" s="119">
        <f t="shared" si="3"/>
        <v>-303</v>
      </c>
      <c r="J34" s="18"/>
      <c r="K34" s="124">
        <f t="shared" si="5"/>
        <v>2.5104166666666667E-2</v>
      </c>
      <c r="L34" s="125">
        <f t="shared" si="6"/>
        <v>0.40895833333333337</v>
      </c>
      <c r="M34" s="19"/>
    </row>
    <row r="35" spans="1:13" x14ac:dyDescent="0.3">
      <c r="A35" s="15" t="s">
        <v>79</v>
      </c>
      <c r="B35" s="11"/>
      <c r="C35" s="11">
        <v>1096</v>
      </c>
      <c r="D35" s="111" t="str">
        <f t="shared" si="0"/>
        <v>Eggenberg</v>
      </c>
      <c r="E35" s="114" t="str">
        <f t="shared" si="1"/>
        <v/>
      </c>
      <c r="F35" s="113">
        <f t="shared" si="2"/>
        <v>960</v>
      </c>
      <c r="G35" s="17">
        <v>1100</v>
      </c>
      <c r="H35" s="118">
        <f t="shared" si="4"/>
        <v>29200</v>
      </c>
      <c r="I35" s="119">
        <f t="shared" si="3"/>
        <v>-136</v>
      </c>
      <c r="J35" s="18"/>
      <c r="K35" s="124">
        <f t="shared" si="5"/>
        <v>1.3888888888888888E-2</v>
      </c>
      <c r="L35" s="125">
        <f t="shared" si="6"/>
        <v>0.42284722222222226</v>
      </c>
      <c r="M35" s="19"/>
    </row>
    <row r="36" spans="1:13" x14ac:dyDescent="0.3">
      <c r="A36" s="15" t="s">
        <v>80</v>
      </c>
      <c r="B36" s="11"/>
      <c r="C36" s="11">
        <v>960</v>
      </c>
      <c r="D36" s="111" t="str">
        <f t="shared" si="0"/>
        <v>Kohlplatz</v>
      </c>
      <c r="E36" s="114" t="str">
        <f t="shared" si="1"/>
        <v/>
      </c>
      <c r="F36" s="113">
        <f t="shared" si="2"/>
        <v>497</v>
      </c>
      <c r="G36" s="17">
        <v>2100</v>
      </c>
      <c r="H36" s="118">
        <f t="shared" si="4"/>
        <v>31300</v>
      </c>
      <c r="I36" s="119">
        <f t="shared" si="3"/>
        <v>-463</v>
      </c>
      <c r="J36" s="18"/>
      <c r="K36" s="124">
        <f t="shared" si="5"/>
        <v>3.3576388888888885E-2</v>
      </c>
      <c r="L36" s="125">
        <f t="shared" si="6"/>
        <v>0.45642361111111113</v>
      </c>
      <c r="M36" s="19"/>
    </row>
    <row r="37" spans="1:13" x14ac:dyDescent="0.3">
      <c r="A37" s="15" t="s">
        <v>81</v>
      </c>
      <c r="B37" s="11"/>
      <c r="C37" s="11">
        <v>497</v>
      </c>
      <c r="D37" s="111" t="str">
        <f t="shared" si="0"/>
        <v/>
      </c>
      <c r="E37" s="114" t="str">
        <f t="shared" si="1"/>
        <v/>
      </c>
      <c r="F37" s="113" t="str">
        <f t="shared" si="2"/>
        <v/>
      </c>
      <c r="G37" s="17"/>
      <c r="H37" s="118">
        <f t="shared" si="4"/>
        <v>31300</v>
      </c>
      <c r="I37" s="119" t="str">
        <f t="shared" si="3"/>
        <v/>
      </c>
      <c r="J37" s="18"/>
      <c r="K37" s="124" t="str">
        <f t="shared" si="5"/>
        <v/>
      </c>
      <c r="L37" s="125" t="str">
        <f t="shared" si="6"/>
        <v/>
      </c>
      <c r="M37" s="19"/>
    </row>
    <row r="38" spans="1:13" x14ac:dyDescent="0.3">
      <c r="A38" s="15"/>
      <c r="B38" s="11"/>
      <c r="C38" s="11"/>
      <c r="D38" s="111" t="str">
        <f>IF(A39&lt;&gt;"",A39,"")</f>
        <v/>
      </c>
      <c r="E38" s="114" t="str">
        <f>IF(B39&lt;&gt;"",B39,"")</f>
        <v/>
      </c>
      <c r="F38" s="113" t="str">
        <f>IF(C39&lt;&gt;"",C39,"")</f>
        <v/>
      </c>
      <c r="G38" s="17"/>
      <c r="H38" s="118">
        <f t="shared" si="4"/>
        <v>31300</v>
      </c>
      <c r="I38" s="119" t="str">
        <f t="shared" si="3"/>
        <v/>
      </c>
      <c r="J38" s="18"/>
      <c r="K38" s="124" t="str">
        <f t="shared" si="5"/>
        <v/>
      </c>
      <c r="L38" s="125" t="str">
        <f t="shared" si="6"/>
        <v/>
      </c>
      <c r="M38" s="19"/>
    </row>
    <row r="39" spans="1:13" x14ac:dyDescent="0.3">
      <c r="A39" s="15"/>
      <c r="B39" s="11"/>
      <c r="C39" s="11"/>
      <c r="D39" s="111" t="str">
        <f t="shared" si="0"/>
        <v/>
      </c>
      <c r="E39" s="114" t="str">
        <f t="shared" si="1"/>
        <v/>
      </c>
      <c r="F39" s="113" t="str">
        <f t="shared" si="2"/>
        <v/>
      </c>
      <c r="G39" s="17"/>
      <c r="H39" s="118">
        <f t="shared" si="4"/>
        <v>31300</v>
      </c>
      <c r="I39" s="119" t="str">
        <f t="shared" si="3"/>
        <v/>
      </c>
      <c r="J39" s="18"/>
      <c r="K39" s="124" t="str">
        <f t="shared" si="5"/>
        <v/>
      </c>
      <c r="L39" s="125" t="str">
        <f t="shared" si="6"/>
        <v/>
      </c>
      <c r="M39" s="19"/>
    </row>
    <row r="40" spans="1:13" x14ac:dyDescent="0.3">
      <c r="A40" s="15"/>
      <c r="B40" s="11"/>
      <c r="C40" s="11"/>
      <c r="D40" s="111" t="str">
        <f t="shared" si="0"/>
        <v/>
      </c>
      <c r="E40" s="114" t="str">
        <f t="shared" si="1"/>
        <v/>
      </c>
      <c r="F40" s="113" t="str">
        <f t="shared" si="2"/>
        <v/>
      </c>
      <c r="G40" s="17"/>
      <c r="H40" s="118">
        <f>IF(H39="","",H39+G40)</f>
        <v>31300</v>
      </c>
      <c r="I40" s="119" t="str">
        <f t="shared" si="3"/>
        <v/>
      </c>
      <c r="J40" s="18"/>
      <c r="K40" s="124" t="str">
        <f t="shared" si="5"/>
        <v/>
      </c>
      <c r="L40" s="125" t="str">
        <f>IF(K40="","",L39+K40)</f>
        <v/>
      </c>
      <c r="M40" s="19"/>
    </row>
    <row r="41" spans="1:13" x14ac:dyDescent="0.3">
      <c r="A41" s="15"/>
      <c r="B41" s="11"/>
      <c r="C41" s="11"/>
      <c r="D41" s="111" t="str">
        <f t="shared" si="0"/>
        <v/>
      </c>
      <c r="E41" s="114" t="str">
        <f t="shared" si="1"/>
        <v/>
      </c>
      <c r="F41" s="113" t="str">
        <f t="shared" si="2"/>
        <v/>
      </c>
      <c r="G41" s="17"/>
      <c r="H41" s="118">
        <f t="shared" si="4"/>
        <v>31300</v>
      </c>
      <c r="I41" s="119" t="str">
        <f t="shared" si="3"/>
        <v/>
      </c>
      <c r="J41" s="18"/>
      <c r="K41" s="124" t="str">
        <f t="shared" si="5"/>
        <v/>
      </c>
      <c r="L41" s="125" t="str">
        <f t="shared" si="6"/>
        <v/>
      </c>
      <c r="M41" s="19"/>
    </row>
    <row r="42" spans="1:13" ht="13.5" thickBot="1" x14ac:dyDescent="0.35">
      <c r="A42" s="15"/>
      <c r="B42" s="11"/>
      <c r="C42" s="11"/>
      <c r="D42" s="115"/>
      <c r="E42" s="116"/>
      <c r="F42" s="117"/>
      <c r="G42" s="129"/>
      <c r="H42" s="120"/>
      <c r="I42" s="121" t="str">
        <f t="shared" si="3"/>
        <v/>
      </c>
      <c r="J42" s="117"/>
      <c r="K42" s="126" t="str">
        <f t="shared" si="5"/>
        <v/>
      </c>
      <c r="L42" s="127"/>
      <c r="M42" s="128"/>
    </row>
    <row r="43" spans="1:13" x14ac:dyDescent="0.3">
      <c r="A43" s="80"/>
      <c r="B43" s="81"/>
      <c r="C43" s="81"/>
      <c r="D43" s="82"/>
      <c r="E43" s="83"/>
      <c r="F43" s="84"/>
      <c r="G43" s="85"/>
      <c r="H43" s="86"/>
      <c r="I43" s="87">
        <f>SUMIF(I17:I41,"&gt;0")</f>
        <v>2172</v>
      </c>
      <c r="J43" s="84"/>
      <c r="K43" s="88"/>
      <c r="L43" s="89"/>
      <c r="M43" s="90"/>
    </row>
    <row r="44" spans="1:13" x14ac:dyDescent="0.3">
      <c r="A44" s="91" t="s">
        <v>82</v>
      </c>
      <c r="B44" s="92"/>
      <c r="C44" s="92"/>
      <c r="D44" s="93"/>
      <c r="E44" s="92"/>
      <c r="F44" s="94"/>
      <c r="G44" s="131">
        <f>IF(G17&gt;0,SUM(G17:G41),"")</f>
        <v>31300</v>
      </c>
      <c r="H44" s="132"/>
      <c r="I44" s="95"/>
      <c r="J44" s="94"/>
      <c r="K44" s="96">
        <f>IF(K17&lt;&gt;"",SUM(K17:K41),"")</f>
        <v>0.45642361111111113</v>
      </c>
      <c r="L44" s="97">
        <f>IF(K44="","",ROUND(K44*24*4,0)/4)</f>
        <v>11</v>
      </c>
      <c r="M44" s="98" t="s">
        <v>83</v>
      </c>
    </row>
    <row r="45" spans="1:13" ht="13.5" thickBot="1" x14ac:dyDescent="0.35">
      <c r="A45" s="99"/>
      <c r="B45" s="100"/>
      <c r="C45" s="100"/>
      <c r="D45" s="101"/>
      <c r="E45" s="100"/>
      <c r="F45" s="102"/>
      <c r="G45" s="103"/>
      <c r="H45" s="104"/>
      <c r="I45" s="105">
        <f>SUMIF(I17:I41,"&lt;0")</f>
        <v>-2375</v>
      </c>
      <c r="J45" s="102"/>
      <c r="K45" s="106"/>
      <c r="L45" s="107"/>
      <c r="M45" s="108"/>
    </row>
    <row r="46" spans="1:13" ht="7.5" customHeight="1" x14ac:dyDescent="0.3"/>
    <row r="47" spans="1:13" x14ac:dyDescent="0.3">
      <c r="A47" s="22" t="s">
        <v>84</v>
      </c>
      <c r="F47" s="23" t="s">
        <v>85</v>
      </c>
      <c r="G47" s="24">
        <f>IF(G44="","",G44/1000+(I43/ZuschlagAuf+I45/-ZuschlagAbw)*(LeistungHoriz/1000))</f>
        <v>54.770833333333336</v>
      </c>
      <c r="H47" s="24"/>
    </row>
    <row r="48" spans="1:13" ht="5.25" customHeight="1" x14ac:dyDescent="0.3"/>
    <row r="65" spans="2:4" x14ac:dyDescent="0.3">
      <c r="B65" s="22"/>
      <c r="D65" s="7"/>
    </row>
    <row r="66" spans="2:4" x14ac:dyDescent="0.3">
      <c r="D66" s="7"/>
    </row>
    <row r="67" spans="2:4" x14ac:dyDescent="0.3">
      <c r="D67" s="7"/>
    </row>
    <row r="68" spans="2:4" x14ac:dyDescent="0.3">
      <c r="D68" s="7"/>
    </row>
    <row r="69" spans="2:4" x14ac:dyDescent="0.3">
      <c r="D69" s="7"/>
    </row>
    <row r="70" spans="2:4" x14ac:dyDescent="0.3">
      <c r="D70" s="7"/>
    </row>
    <row r="71" spans="2:4" x14ac:dyDescent="0.3">
      <c r="D71" s="7"/>
    </row>
  </sheetData>
  <mergeCells count="1">
    <mergeCell ref="G44:H44"/>
  </mergeCells>
  <phoneticPr fontId="0" type="noConversion"/>
  <printOptions horizontalCentered="1" verticalCentered="1"/>
  <pageMargins left="0.78740157480314965" right="0.78740157480314965" top="0.66" bottom="0.4" header="0.35" footer="0.19685039370078741"/>
  <pageSetup paperSize="9" scale="72" orientation="landscape" horizontalDpi="300" verticalDpi="180" copies="0" r:id="rId1"/>
  <headerFooter alignWithMargins="0">
    <oddHeader>&amp;C&amp;"Arial,Fett"&amp;20&amp;A</oddHeader>
    <oddFooter>&amp;L© lasti, Jürg Lippuner&amp;RSeite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8</vt:i4>
      </vt:variant>
    </vt:vector>
  </HeadingPairs>
  <TitlesOfParts>
    <vt:vector size="11" baseType="lpstr">
      <vt:lpstr>Koordinationstest_Lösung</vt:lpstr>
      <vt:lpstr>Koordinationstest</vt:lpstr>
      <vt:lpstr>Alpstein-Runde</vt:lpstr>
      <vt:lpstr>DistHoriz</vt:lpstr>
      <vt:lpstr>'Alpstein-Runde'!Druckbereich</vt:lpstr>
      <vt:lpstr>'Alpstein-Runde'!Höhe1</vt:lpstr>
      <vt:lpstr>'Alpstein-Runde'!Höhe2</vt:lpstr>
      <vt:lpstr>HöhenDiff</vt:lpstr>
      <vt:lpstr>LeistungHoriz</vt:lpstr>
      <vt:lpstr>ZuschlagAbw</vt:lpstr>
      <vt:lpstr>ZuschlagAuf</vt:lpstr>
    </vt:vector>
  </TitlesOfParts>
  <Company>lasti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Reihenfolge: RANG, KGRÖSSTE, KKLEINSTE</dc:title>
  <dc:creator>Jürg Lippuner</dc:creator>
  <cp:lastModifiedBy>Lippuner Jürg BZBS</cp:lastModifiedBy>
  <cp:lastPrinted>2004-04-18T11:18:23Z</cp:lastPrinted>
  <dcterms:created xsi:type="dcterms:W3CDTF">2004-03-16T14:05:50Z</dcterms:created>
  <dcterms:modified xsi:type="dcterms:W3CDTF">2023-11-12T11:34:06Z</dcterms:modified>
</cp:coreProperties>
</file>