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A6BBA8A5-0EB4-499C-A522-839C67D65B96}" xr6:coauthVersionLast="47" xr6:coauthVersionMax="47" xr10:uidLastSave="{00000000-0000-0000-0000-000000000000}"/>
  <bookViews>
    <workbookView xWindow="28680" yWindow="-120" windowWidth="51840" windowHeight="21120" tabRatio="684" xr2:uid="{00000000-000D-0000-FFFF-FFFF00000000}"/>
  </bookViews>
  <sheets>
    <sheet name="Information" sheetId="9" r:id="rId1"/>
    <sheet name="Basketball" sheetId="10" r:id="rId2"/>
    <sheet name="Alter" sheetId="11" r:id="rId3"/>
    <sheet name="Bilanz-ER" sheetId="15" r:id="rId4"/>
    <sheet name="Bilanz-ER_Lösung" sheetId="14" state="hidden" r:id="rId5"/>
    <sheet name="Gebrauchtwagen_L" sheetId="7" state="hidden" r:id="rId6"/>
    <sheet name="Bonus_L" sheetId="3" state="hidden" r:id="rId7"/>
    <sheet name="Autos_L" sheetId="4" state="hidden" r:id="rId8"/>
    <sheet name="Kosten_L" sheetId="8" state="hidden" r:id="rId9"/>
  </sheets>
  <definedNames>
    <definedName name="_xlnm.Database" localSheetId="7">Autos_L!$A$6:$G$103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1" l="1"/>
  <c r="H2" i="11"/>
  <c r="H1" i="11" s="1"/>
  <c r="G2" i="11"/>
  <c r="G1" i="11" s="1"/>
  <c r="H27" i="11"/>
  <c r="G3" i="11"/>
  <c r="G5" i="11"/>
  <c r="G7" i="11"/>
  <c r="G9" i="11"/>
  <c r="G11" i="11"/>
  <c r="G13" i="11"/>
  <c r="G15" i="11"/>
  <c r="G17" i="11"/>
  <c r="G19" i="11"/>
  <c r="G21" i="11"/>
  <c r="G23" i="11"/>
  <c r="G25" i="11"/>
  <c r="G27" i="11"/>
  <c r="K7" i="10"/>
  <c r="K9" i="10"/>
  <c r="K15" i="10"/>
  <c r="K17" i="10"/>
  <c r="M7" i="10"/>
  <c r="M8" i="10"/>
  <c r="M9" i="10"/>
  <c r="M10" i="10"/>
  <c r="M11" i="10"/>
  <c r="M12" i="10"/>
  <c r="M13" i="10"/>
  <c r="M14" i="10"/>
  <c r="M15" i="10"/>
  <c r="M16" i="10"/>
  <c r="M17" i="10"/>
  <c r="M6" i="10"/>
  <c r="D21" i="15"/>
  <c r="C21" i="15"/>
  <c r="D11" i="15"/>
  <c r="C11" i="15"/>
  <c r="G17" i="15"/>
  <c r="H17" i="15"/>
  <c r="H15" i="15"/>
  <c r="H14" i="15"/>
  <c r="F8" i="15"/>
  <c r="B12" i="15"/>
  <c r="F12" i="15"/>
  <c r="B22" i="15"/>
  <c r="F8" i="14"/>
  <c r="F15" i="14" s="1"/>
  <c r="F12" i="14"/>
  <c r="F14" i="14" s="1"/>
  <c r="M23" i="11"/>
  <c r="M24" i="11"/>
  <c r="M25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N23" i="11" s="1"/>
  <c r="J11" i="11"/>
  <c r="J10" i="11"/>
  <c r="J9" i="11"/>
  <c r="J8" i="11"/>
  <c r="J7" i="11"/>
  <c r="J6" i="11"/>
  <c r="J5" i="11"/>
  <c r="J4" i="11"/>
  <c r="J3" i="11"/>
  <c r="J2" i="11"/>
  <c r="N25" i="11"/>
  <c r="H30" i="11"/>
  <c r="G30" i="11"/>
  <c r="H29" i="11"/>
  <c r="G29" i="11"/>
  <c r="H28" i="11"/>
  <c r="G28" i="11"/>
  <c r="H26" i="11"/>
  <c r="G26" i="11"/>
  <c r="H25" i="11"/>
  <c r="H24" i="11"/>
  <c r="G24" i="11"/>
  <c r="H23" i="11"/>
  <c r="H22" i="11"/>
  <c r="G22" i="11"/>
  <c r="H21" i="11"/>
  <c r="H20" i="11"/>
  <c r="G20" i="11"/>
  <c r="H19" i="11"/>
  <c r="H18" i="11"/>
  <c r="G18" i="11"/>
  <c r="H17" i="11"/>
  <c r="H16" i="11"/>
  <c r="G16" i="11"/>
  <c r="H15" i="11"/>
  <c r="H14" i="11"/>
  <c r="G14" i="11"/>
  <c r="H13" i="11"/>
  <c r="H12" i="11"/>
  <c r="G12" i="11"/>
  <c r="H11" i="11"/>
  <c r="H10" i="11"/>
  <c r="G10" i="11"/>
  <c r="H9" i="11"/>
  <c r="H8" i="11"/>
  <c r="G8" i="11"/>
  <c r="H7" i="11"/>
  <c r="H6" i="11"/>
  <c r="G6" i="11"/>
  <c r="H5" i="11"/>
  <c r="H4" i="11"/>
  <c r="G4" i="11"/>
  <c r="H3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J7" i="10"/>
  <c r="L8" i="10"/>
  <c r="J8" i="10"/>
  <c r="K8" i="10"/>
  <c r="L9" i="10"/>
  <c r="J9" i="10"/>
  <c r="L10" i="10"/>
  <c r="J10" i="10"/>
  <c r="K10" i="10"/>
  <c r="J11" i="10"/>
  <c r="K11" i="10"/>
  <c r="L12" i="10"/>
  <c r="J12" i="10"/>
  <c r="K12" i="10"/>
  <c r="L13" i="10"/>
  <c r="J13" i="10"/>
  <c r="K13" i="10"/>
  <c r="J14" i="10"/>
  <c r="K14" i="10"/>
  <c r="L15" i="10"/>
  <c r="J15" i="10"/>
  <c r="L16" i="10"/>
  <c r="J16" i="10"/>
  <c r="K16" i="10"/>
  <c r="L17" i="10"/>
  <c r="J17" i="10"/>
  <c r="K6" i="10"/>
  <c r="L6" i="10"/>
  <c r="J6" i="10"/>
  <c r="L14" i="10"/>
  <c r="L11" i="10"/>
  <c r="L7" i="10"/>
  <c r="F11" i="10"/>
  <c r="N110" i="4"/>
  <c r="M110" i="4" s="1"/>
  <c r="N109" i="4"/>
  <c r="M109" i="4" s="1"/>
  <c r="G7" i="4"/>
  <c r="H7" i="4"/>
  <c r="I7" i="4"/>
  <c r="G8" i="4"/>
  <c r="H8" i="4"/>
  <c r="I8" i="4"/>
  <c r="G9" i="4"/>
  <c r="H9" i="4"/>
  <c r="I9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G29" i="4"/>
  <c r="H29" i="4"/>
  <c r="I29" i="4"/>
  <c r="G30" i="4"/>
  <c r="H30" i="4"/>
  <c r="I30" i="4"/>
  <c r="G31" i="4"/>
  <c r="H31" i="4"/>
  <c r="I31" i="4"/>
  <c r="G32" i="4"/>
  <c r="H32" i="4"/>
  <c r="I32" i="4"/>
  <c r="G33" i="4"/>
  <c r="H33" i="4"/>
  <c r="I33" i="4"/>
  <c r="G34" i="4"/>
  <c r="H34" i="4"/>
  <c r="I34" i="4"/>
  <c r="G35" i="4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G46" i="4"/>
  <c r="H46" i="4"/>
  <c r="I46" i="4"/>
  <c r="G47" i="4"/>
  <c r="H47" i="4"/>
  <c r="I47" i="4"/>
  <c r="G48" i="4"/>
  <c r="H48" i="4"/>
  <c r="I48" i="4"/>
  <c r="G49" i="4"/>
  <c r="H49" i="4"/>
  <c r="I49" i="4"/>
  <c r="G50" i="4"/>
  <c r="H50" i="4"/>
  <c r="I50" i="4"/>
  <c r="G51" i="4"/>
  <c r="H51" i="4"/>
  <c r="I51" i="4"/>
  <c r="G52" i="4"/>
  <c r="H52" i="4"/>
  <c r="I52" i="4"/>
  <c r="G53" i="4"/>
  <c r="H53" i="4"/>
  <c r="I53" i="4"/>
  <c r="G54" i="4"/>
  <c r="H54" i="4"/>
  <c r="I54" i="4"/>
  <c r="G55" i="4"/>
  <c r="H55" i="4"/>
  <c r="I55" i="4"/>
  <c r="G56" i="4"/>
  <c r="H56" i="4"/>
  <c r="I56" i="4"/>
  <c r="G57" i="4"/>
  <c r="H57" i="4"/>
  <c r="I57" i="4"/>
  <c r="G58" i="4"/>
  <c r="H58" i="4"/>
  <c r="I58" i="4"/>
  <c r="G59" i="4"/>
  <c r="H59" i="4"/>
  <c r="I59" i="4"/>
  <c r="G60" i="4"/>
  <c r="J60" i="4" s="1"/>
  <c r="H60" i="4"/>
  <c r="I60" i="4"/>
  <c r="G61" i="4"/>
  <c r="H61" i="4"/>
  <c r="I61" i="4"/>
  <c r="G62" i="4"/>
  <c r="H62" i="4"/>
  <c r="I62" i="4"/>
  <c r="G63" i="4"/>
  <c r="H63" i="4"/>
  <c r="I63" i="4"/>
  <c r="G64" i="4"/>
  <c r="H64" i="4"/>
  <c r="I64" i="4"/>
  <c r="G65" i="4"/>
  <c r="H65" i="4"/>
  <c r="I65" i="4"/>
  <c r="G66" i="4"/>
  <c r="H66" i="4"/>
  <c r="I66" i="4"/>
  <c r="G67" i="4"/>
  <c r="H67" i="4"/>
  <c r="I67" i="4"/>
  <c r="G68" i="4"/>
  <c r="H68" i="4"/>
  <c r="I68" i="4"/>
  <c r="G69" i="4"/>
  <c r="H69" i="4"/>
  <c r="I69" i="4"/>
  <c r="G70" i="4"/>
  <c r="H70" i="4"/>
  <c r="I70" i="4"/>
  <c r="G71" i="4"/>
  <c r="H71" i="4"/>
  <c r="I71" i="4"/>
  <c r="G72" i="4"/>
  <c r="H72" i="4"/>
  <c r="I72" i="4"/>
  <c r="G73" i="4"/>
  <c r="H73" i="4"/>
  <c r="I73" i="4"/>
  <c r="G74" i="4"/>
  <c r="H74" i="4"/>
  <c r="I74" i="4"/>
  <c r="G75" i="4"/>
  <c r="H75" i="4"/>
  <c r="I75" i="4"/>
  <c r="G76" i="4"/>
  <c r="H76" i="4"/>
  <c r="I76" i="4"/>
  <c r="G77" i="4"/>
  <c r="H77" i="4"/>
  <c r="I77" i="4"/>
  <c r="G78" i="4"/>
  <c r="H78" i="4"/>
  <c r="I78" i="4"/>
  <c r="G79" i="4"/>
  <c r="H79" i="4"/>
  <c r="I79" i="4"/>
  <c r="G80" i="4"/>
  <c r="J80" i="4" s="1"/>
  <c r="H80" i="4"/>
  <c r="I80" i="4"/>
  <c r="G81" i="4"/>
  <c r="H81" i="4"/>
  <c r="I81" i="4"/>
  <c r="G82" i="4"/>
  <c r="H82" i="4"/>
  <c r="I82" i="4"/>
  <c r="G83" i="4"/>
  <c r="H83" i="4"/>
  <c r="I83" i="4"/>
  <c r="G84" i="4"/>
  <c r="J84" i="4" s="1"/>
  <c r="H84" i="4"/>
  <c r="I84" i="4"/>
  <c r="G85" i="4"/>
  <c r="H85" i="4"/>
  <c r="I85" i="4"/>
  <c r="G86" i="4"/>
  <c r="H86" i="4"/>
  <c r="I86" i="4"/>
  <c r="G87" i="4"/>
  <c r="H87" i="4"/>
  <c r="I87" i="4"/>
  <c r="G88" i="4"/>
  <c r="J88" i="4" s="1"/>
  <c r="H88" i="4"/>
  <c r="I88" i="4"/>
  <c r="G89" i="4"/>
  <c r="H89" i="4"/>
  <c r="I89" i="4"/>
  <c r="G90" i="4"/>
  <c r="H90" i="4"/>
  <c r="I90" i="4"/>
  <c r="G91" i="4"/>
  <c r="H91" i="4"/>
  <c r="I91" i="4"/>
  <c r="G92" i="4"/>
  <c r="H92" i="4"/>
  <c r="I92" i="4"/>
  <c r="G93" i="4"/>
  <c r="H93" i="4"/>
  <c r="I93" i="4"/>
  <c r="G94" i="4"/>
  <c r="H94" i="4"/>
  <c r="I94" i="4"/>
  <c r="G95" i="4"/>
  <c r="H95" i="4"/>
  <c r="I95" i="4"/>
  <c r="G96" i="4"/>
  <c r="H96" i="4"/>
  <c r="I96" i="4"/>
  <c r="G97" i="4"/>
  <c r="H97" i="4"/>
  <c r="I97" i="4"/>
  <c r="G98" i="4"/>
  <c r="H98" i="4"/>
  <c r="I98" i="4"/>
  <c r="G99" i="4"/>
  <c r="H99" i="4"/>
  <c r="I99" i="4"/>
  <c r="G100" i="4"/>
  <c r="H100" i="4"/>
  <c r="I100" i="4"/>
  <c r="G101" i="4"/>
  <c r="H101" i="4"/>
  <c r="I101" i="4"/>
  <c r="G102" i="4"/>
  <c r="H102" i="4"/>
  <c r="I102" i="4"/>
  <c r="G103" i="4"/>
  <c r="H103" i="4"/>
  <c r="I103" i="4"/>
  <c r="D8" i="3"/>
  <c r="D9" i="3"/>
  <c r="D10" i="3"/>
  <c r="D11" i="3"/>
  <c r="D12" i="3"/>
  <c r="D7" i="3"/>
  <c r="H5" i="7"/>
  <c r="H6" i="7"/>
  <c r="H7" i="7"/>
  <c r="H8" i="7"/>
  <c r="H9" i="7"/>
  <c r="H10" i="7"/>
  <c r="H11" i="7"/>
  <c r="H12" i="7"/>
  <c r="H13" i="7"/>
  <c r="H14" i="7"/>
  <c r="H15" i="7"/>
  <c r="H16" i="7"/>
  <c r="G5" i="7"/>
  <c r="G6" i="7"/>
  <c r="G7" i="7"/>
  <c r="G8" i="7"/>
  <c r="G9" i="7"/>
  <c r="G10" i="7"/>
  <c r="G11" i="7"/>
  <c r="G12" i="7"/>
  <c r="G13" i="7"/>
  <c r="G14" i="7"/>
  <c r="G15" i="7"/>
  <c r="G16" i="7"/>
  <c r="G102" i="7"/>
  <c r="G114" i="7" s="1"/>
  <c r="H102" i="7"/>
  <c r="G103" i="7"/>
  <c r="H103" i="7"/>
  <c r="H114" i="7" s="1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E6" i="8"/>
  <c r="G6" i="8" s="1"/>
  <c r="E7" i="8"/>
  <c r="E31" i="8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F6" i="8"/>
  <c r="F7" i="8"/>
  <c r="F8" i="8"/>
  <c r="F9" i="8"/>
  <c r="G9" i="8" s="1"/>
  <c r="F10" i="8"/>
  <c r="F11" i="8"/>
  <c r="G11" i="8" s="1"/>
  <c r="F12" i="8"/>
  <c r="F13" i="8"/>
  <c r="G13" i="8" s="1"/>
  <c r="F14" i="8"/>
  <c r="F15" i="8"/>
  <c r="G15" i="8" s="1"/>
  <c r="F16" i="8"/>
  <c r="F17" i="8"/>
  <c r="G17" i="8" s="1"/>
  <c r="F18" i="8"/>
  <c r="F19" i="8"/>
  <c r="F20" i="8"/>
  <c r="F21" i="8"/>
  <c r="G21" i="8" s="1"/>
  <c r="F22" i="8"/>
  <c r="F23" i="8"/>
  <c r="G23" i="8" s="1"/>
  <c r="F24" i="8"/>
  <c r="F25" i="8"/>
  <c r="G25" i="8" s="1"/>
  <c r="F26" i="8"/>
  <c r="F27" i="8"/>
  <c r="G27" i="8" s="1"/>
  <c r="F28" i="8"/>
  <c r="F29" i="8"/>
  <c r="G29" i="8" s="1"/>
  <c r="E99" i="8"/>
  <c r="G99" i="8" s="1"/>
  <c r="F99" i="8"/>
  <c r="E100" i="8"/>
  <c r="F100" i="8"/>
  <c r="E101" i="8"/>
  <c r="G101" i="8" s="1"/>
  <c r="F101" i="8"/>
  <c r="E102" i="8"/>
  <c r="F102" i="8"/>
  <c r="G102" i="8" s="1"/>
  <c r="E103" i="8"/>
  <c r="F103" i="8"/>
  <c r="G103" i="8" s="1"/>
  <c r="E104" i="8"/>
  <c r="F104" i="8"/>
  <c r="E105" i="8"/>
  <c r="G105" i="8" s="1"/>
  <c r="F105" i="8"/>
  <c r="E106" i="8"/>
  <c r="F106" i="8"/>
  <c r="E107" i="8"/>
  <c r="F107" i="8"/>
  <c r="E108" i="8"/>
  <c r="F108" i="8"/>
  <c r="E109" i="8"/>
  <c r="F109" i="8"/>
  <c r="G109" i="8" s="1"/>
  <c r="E110" i="8"/>
  <c r="F110" i="8"/>
  <c r="E111" i="8"/>
  <c r="F111" i="8"/>
  <c r="E112" i="8"/>
  <c r="F112" i="8"/>
  <c r="E113" i="8"/>
  <c r="G113" i="8" s="1"/>
  <c r="F113" i="8"/>
  <c r="E114" i="8"/>
  <c r="F114" i="8"/>
  <c r="E115" i="8"/>
  <c r="F115" i="8"/>
  <c r="G115" i="8" s="1"/>
  <c r="E116" i="8"/>
  <c r="F116" i="8"/>
  <c r="E117" i="8"/>
  <c r="F117" i="8"/>
  <c r="E118" i="8"/>
  <c r="F118" i="8"/>
  <c r="E119" i="8"/>
  <c r="F119" i="8"/>
  <c r="G119" i="8"/>
  <c r="E120" i="8"/>
  <c r="F120" i="8"/>
  <c r="G120" i="8" s="1"/>
  <c r="E121" i="8"/>
  <c r="F121" i="8"/>
  <c r="G121" i="8" s="1"/>
  <c r="E122" i="8"/>
  <c r="F122" i="8"/>
  <c r="E124" i="8" l="1"/>
  <c r="G117" i="8"/>
  <c r="J56" i="4"/>
  <c r="G111" i="8"/>
  <c r="G19" i="8"/>
  <c r="G7" i="8"/>
  <c r="N22" i="11"/>
  <c r="G114" i="8"/>
  <c r="G108" i="8"/>
  <c r="J46" i="4"/>
  <c r="J102" i="4"/>
  <c r="J94" i="4"/>
  <c r="J90" i="4"/>
  <c r="J86" i="4"/>
  <c r="J82" i="4"/>
  <c r="J78" i="4"/>
  <c r="J54" i="4"/>
  <c r="J62" i="4"/>
  <c r="G106" i="8"/>
  <c r="J58" i="4"/>
  <c r="G28" i="8"/>
  <c r="G24" i="8"/>
  <c r="G20" i="8"/>
  <c r="G16" i="8"/>
  <c r="G12" i="8"/>
  <c r="G10" i="8"/>
  <c r="H18" i="7"/>
  <c r="J100" i="4"/>
  <c r="J92" i="4"/>
  <c r="J66" i="4"/>
  <c r="G26" i="8"/>
  <c r="G22" i="8"/>
  <c r="G18" i="8"/>
  <c r="G14" i="8"/>
  <c r="G8" i="8"/>
  <c r="J98" i="4"/>
  <c r="J96" i="4"/>
  <c r="J76" i="4"/>
  <c r="J74" i="4"/>
  <c r="J72" i="4"/>
  <c r="J70" i="4"/>
  <c r="J68" i="4"/>
  <c r="J64" i="4"/>
  <c r="J52" i="4"/>
  <c r="J50" i="4"/>
  <c r="J48" i="4"/>
  <c r="J44" i="4"/>
  <c r="E17" i="14"/>
  <c r="A21" i="14" s="1"/>
  <c r="F17" i="1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0" i="4"/>
  <c r="J8" i="4"/>
  <c r="G122" i="8"/>
  <c r="G118" i="8"/>
  <c r="G116" i="8"/>
  <c r="G112" i="8"/>
  <c r="G110" i="8"/>
  <c r="G107" i="8"/>
  <c r="G104" i="8"/>
  <c r="G124" i="8" s="1"/>
  <c r="G100" i="8"/>
  <c r="G18" i="7"/>
  <c r="J103" i="4"/>
  <c r="J101" i="4"/>
  <c r="J99" i="4"/>
  <c r="J97" i="4"/>
  <c r="J95" i="4"/>
  <c r="J93" i="4"/>
  <c r="J91" i="4"/>
  <c r="J89" i="4"/>
  <c r="J87" i="4"/>
  <c r="J85" i="4"/>
  <c r="J83" i="4"/>
  <c r="J81" i="4"/>
  <c r="J79" i="4"/>
  <c r="J77" i="4"/>
  <c r="J75" i="4"/>
  <c r="J73" i="4"/>
  <c r="J71" i="4"/>
  <c r="J69" i="4"/>
  <c r="J67" i="4"/>
  <c r="J65" i="4"/>
  <c r="J63" i="4"/>
  <c r="J61" i="4"/>
  <c r="J59" i="4"/>
  <c r="J57" i="4"/>
  <c r="J55" i="4"/>
  <c r="J53" i="4"/>
  <c r="J51" i="4"/>
  <c r="J49" i="4"/>
  <c r="J47" i="4"/>
  <c r="J45" i="4"/>
  <c r="J43" i="4"/>
  <c r="J41" i="4"/>
  <c r="J39" i="4"/>
  <c r="J37" i="4"/>
  <c r="J35" i="4"/>
  <c r="J33" i="4"/>
  <c r="J31" i="4"/>
  <c r="J29" i="4"/>
  <c r="J27" i="4"/>
  <c r="J25" i="4"/>
  <c r="J23" i="4"/>
  <c r="J21" i="4"/>
  <c r="J19" i="4"/>
  <c r="J17" i="4"/>
  <c r="J15" i="4"/>
  <c r="J13" i="4"/>
  <c r="J105" i="4" s="1"/>
  <c r="J11" i="4"/>
  <c r="J9" i="4"/>
  <c r="J108" i="4" s="1"/>
  <c r="J7" i="4"/>
  <c r="N24" i="11"/>
  <c r="A11" i="14" l="1"/>
  <c r="J106" i="4"/>
  <c r="G31" i="8"/>
  <c r="J107" i="4"/>
  <c r="B21" i="14"/>
  <c r="B22" i="14" s="1"/>
  <c r="B11" i="14"/>
  <c r="B1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H6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Mit der =RANG()-Funktion bestimmen Sie den Rang eines Wertes innerhalb einer Liste
</t>
        </r>
        <r>
          <rPr>
            <b/>
            <sz val="8"/>
            <color indexed="81"/>
            <rFont val="Tahoma"/>
            <family val="2"/>
          </rPr>
          <t>=RANG.GLEICH(Zahl;Liste;Reihenfolge)</t>
        </r>
        <r>
          <rPr>
            <sz val="8"/>
            <color indexed="81"/>
            <rFont val="Tahoma"/>
            <family val="2"/>
          </rPr>
          <t xml:space="preserve">
hier:
Zahl  G6
Liste $G$6:$G$17
Reihenfolge 1
</t>
        </r>
        <r>
          <rPr>
            <b/>
            <sz val="8"/>
            <color indexed="81"/>
            <rFont val="Tahoma"/>
            <family val="2"/>
          </rPr>
          <t>Spezielles zu Reihenfolge</t>
        </r>
        <r>
          <rPr>
            <sz val="8"/>
            <color indexed="81"/>
            <rFont val="Tahoma"/>
            <family val="2"/>
          </rPr>
          <t xml:space="preserve">
0 steht für absteigende Folge
1 (oder jede andere Zahl) steht für aufsteigende Folge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E2" authorId="0" shapeId="0" xr:uid="{00000000-0006-0000-0200-000001000000}">
      <text>
        <r>
          <rPr>
            <sz val="8"/>
            <color indexed="81"/>
            <rFont val="Tahoma"/>
            <family val="2"/>
          </rPr>
          <t>Mit =JAHR(Bezug) filtern Sie die Jahreszahl aus einem Datum heraus
es gibt auch =TAG() und =MONAT()</t>
        </r>
      </text>
    </comment>
    <comment ref="F2" authorId="0" shapeId="0" xr:uid="{00000000-0006-0000-0200-000002000000}">
      <text>
        <r>
          <rPr>
            <sz val="10"/>
            <color indexed="81"/>
            <rFont val="Segoe UI"/>
            <family val="2"/>
          </rPr>
          <t>Es gibt mehrere Möglichkeiten. Ein Lösungsbeispiel zeigt die unten stehende Formel:
=WENN(C2="m";WENN(JAHR(D2)&lt;=1986;"A";"B");WENN(JAHR(D2)&lt;=1986;"C";"D"))
männlich?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A11" authorId="0" shapeId="0" xr:uid="{00000000-0006-0000-0300-000001000000}">
      <text>
        <r>
          <rPr>
            <sz val="9"/>
            <color indexed="81"/>
            <rFont val="Tahoma"/>
            <family val="2"/>
          </rPr>
          <t>=WENN(E17="Verlust";"Verlust";"")</t>
        </r>
      </text>
    </comment>
    <comment ref="B11" authorId="0" shapeId="0" xr:uid="{00000000-0006-0000-0300-000002000000}">
      <text>
        <r>
          <rPr>
            <sz val="9"/>
            <color indexed="81"/>
            <rFont val="Tahoma"/>
            <family val="2"/>
          </rPr>
          <t>=WENN(E17="Verlust";F17;"")</t>
        </r>
      </text>
    </comment>
    <comment ref="F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=F12</t>
        </r>
      </text>
    </comment>
    <comment ref="F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=F8</t>
        </r>
      </text>
    </comment>
    <comment ref="E17" authorId="0" shapeId="0" xr:uid="{00000000-0006-0000-0300-000005000000}">
      <text>
        <r>
          <rPr>
            <sz val="9"/>
            <color indexed="81"/>
            <rFont val="Tahoma"/>
            <family val="2"/>
          </rPr>
          <t>=WENN(F14&gt;F15;"Gewinn";WENN(F14&lt;F15;"Verlust";""))</t>
        </r>
      </text>
    </comment>
    <comment ref="F17" authorId="0" shapeId="0" xr:uid="{00000000-0006-0000-0300-000006000000}">
      <text>
        <r>
          <rPr>
            <sz val="9"/>
            <color indexed="81"/>
            <rFont val="Tahoma"/>
            <family val="2"/>
          </rPr>
          <t>=ABS(F14-F15)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</rPr>
          <t>=WENN(E17="Gewinn";"Gewinn";"")</t>
        </r>
      </text>
    </comment>
    <comment ref="B21" authorId="0" shapeId="0" xr:uid="{00000000-0006-0000-0300-000008000000}">
      <text>
        <r>
          <rPr>
            <sz val="9"/>
            <color indexed="81"/>
            <rFont val="Tahoma"/>
            <family val="2"/>
          </rPr>
          <t>=WENN(E17="Gewinn";F17;"")</t>
        </r>
      </text>
    </comment>
  </commentList>
</comments>
</file>

<file path=xl/sharedStrings.xml><?xml version="1.0" encoding="utf-8"?>
<sst xmlns="http://schemas.openxmlformats.org/spreadsheetml/2006/main" count="665" uniqueCount="366">
  <si>
    <t>Berechnen Sie folgende Zusätze</t>
  </si>
  <si>
    <t>-</t>
  </si>
  <si>
    <t>Marke</t>
  </si>
  <si>
    <t>Typ</t>
  </si>
  <si>
    <t>Jahrgang</t>
  </si>
  <si>
    <t>KM</t>
  </si>
  <si>
    <t>PS</t>
  </si>
  <si>
    <t>Preis</t>
  </si>
  <si>
    <t>Jahrgang-Zusatz</t>
  </si>
  <si>
    <t>KM-Zusatz</t>
  </si>
  <si>
    <t>PS-Zusatz</t>
  </si>
  <si>
    <t>Totalpreis</t>
  </si>
  <si>
    <t>Audi</t>
  </si>
  <si>
    <t>100 LS</t>
  </si>
  <si>
    <t>100 Quattro</t>
  </si>
  <si>
    <t>Peugeot</t>
  </si>
  <si>
    <t>104 ZS</t>
  </si>
  <si>
    <t>106 XS</t>
  </si>
  <si>
    <t>Volvo</t>
  </si>
  <si>
    <t>123 GT</t>
  </si>
  <si>
    <t>Renault</t>
  </si>
  <si>
    <t>19 TX</t>
  </si>
  <si>
    <t>Mercedes</t>
  </si>
  <si>
    <t>190 E</t>
  </si>
  <si>
    <t>200 C</t>
  </si>
  <si>
    <t>200 T</t>
  </si>
  <si>
    <t>205 G</t>
  </si>
  <si>
    <t>205 GT</t>
  </si>
  <si>
    <t>205 GTI</t>
  </si>
  <si>
    <t>21 Break</t>
  </si>
  <si>
    <t>21 Turbo</t>
  </si>
  <si>
    <t>220 C</t>
  </si>
  <si>
    <t>230 E</t>
  </si>
  <si>
    <t>230 TE</t>
  </si>
  <si>
    <t>244 GL</t>
  </si>
  <si>
    <t>244 L</t>
  </si>
  <si>
    <t>245 GLT</t>
  </si>
  <si>
    <t>25 RX</t>
  </si>
  <si>
    <t>250 TE</t>
  </si>
  <si>
    <t>280 S</t>
  </si>
  <si>
    <t>300 E</t>
  </si>
  <si>
    <t>300 TE</t>
  </si>
  <si>
    <t>309 GRD</t>
  </si>
  <si>
    <t>405 SR</t>
  </si>
  <si>
    <t>405 SRI</t>
  </si>
  <si>
    <t>450 SLC</t>
  </si>
  <si>
    <t>500 E</t>
  </si>
  <si>
    <t>500 SL</t>
  </si>
  <si>
    <t>505 Turbo</t>
  </si>
  <si>
    <t>600 S</t>
  </si>
  <si>
    <t>600 SL</t>
  </si>
  <si>
    <t>605 SR</t>
  </si>
  <si>
    <t>605 SRV</t>
  </si>
  <si>
    <t>740 GL</t>
  </si>
  <si>
    <t>740 GLT</t>
  </si>
  <si>
    <t>740 L</t>
  </si>
  <si>
    <t>80 C</t>
  </si>
  <si>
    <t>80 GT</t>
  </si>
  <si>
    <t>80 L</t>
  </si>
  <si>
    <t>850 T</t>
  </si>
  <si>
    <t>90 CD</t>
  </si>
  <si>
    <t>960 GL</t>
  </si>
  <si>
    <t>960 GLT</t>
  </si>
  <si>
    <t>A6</t>
  </si>
  <si>
    <t>Opel</t>
  </si>
  <si>
    <t>Astra</t>
  </si>
  <si>
    <t>Astra GSI</t>
  </si>
  <si>
    <t>Maserati</t>
  </si>
  <si>
    <t>Bi-Turbo</t>
  </si>
  <si>
    <t>Clio</t>
  </si>
  <si>
    <t>VW</t>
  </si>
  <si>
    <t>Corrado</t>
  </si>
  <si>
    <t>Corrado VR6</t>
  </si>
  <si>
    <t>Corsa Joy</t>
  </si>
  <si>
    <t>Espace</t>
  </si>
  <si>
    <t>Golf GT</t>
  </si>
  <si>
    <t>Golf GTI</t>
  </si>
  <si>
    <t>Golf L</t>
  </si>
  <si>
    <t>Golf LS</t>
  </si>
  <si>
    <t>Golf VR6</t>
  </si>
  <si>
    <t>Kadett LS</t>
  </si>
  <si>
    <t>Laguna</t>
  </si>
  <si>
    <t>Ford</t>
  </si>
  <si>
    <t>Mondeo 24V</t>
  </si>
  <si>
    <t>Omega</t>
  </si>
  <si>
    <t>Passat</t>
  </si>
  <si>
    <t>Passat VR6</t>
  </si>
  <si>
    <t>Polo</t>
  </si>
  <si>
    <t>Safran</t>
  </si>
  <si>
    <t>Scorpio</t>
  </si>
  <si>
    <t>Sierra</t>
  </si>
  <si>
    <t>Sierra L</t>
  </si>
  <si>
    <t>Sierra X4</t>
  </si>
  <si>
    <t>Taunus</t>
  </si>
  <si>
    <t>Vento</t>
  </si>
  <si>
    <t>Gesamtwert:</t>
  </si>
  <si>
    <t>Durchschnitt (auf ganze Franken gerundet):</t>
  </si>
  <si>
    <t>Kleinster Wert</t>
  </si>
  <si>
    <t>Grösster Wert:</t>
  </si>
  <si>
    <t>Bonus für erzielte Umsätze</t>
  </si>
  <si>
    <t>Filiale</t>
  </si>
  <si>
    <t>Filialleiter/in</t>
  </si>
  <si>
    <t>Jahresumsatz</t>
  </si>
  <si>
    <t>Bonus</t>
  </si>
  <si>
    <t>Walenstadt</t>
  </si>
  <si>
    <t>Sargans</t>
  </si>
  <si>
    <t>Wangs</t>
  </si>
  <si>
    <t>Unterterzen</t>
  </si>
  <si>
    <t>Bad Ragaz</t>
  </si>
  <si>
    <t>Mels</t>
  </si>
  <si>
    <t>Beerli</t>
  </si>
  <si>
    <t>Schenker</t>
  </si>
  <si>
    <t>Hobi</t>
  </si>
  <si>
    <t>Good</t>
  </si>
  <si>
    <t>Zogg</t>
  </si>
  <si>
    <t>Battanta</t>
  </si>
  <si>
    <t>Aufgabe</t>
  </si>
  <si>
    <t>Aufgaben</t>
  </si>
  <si>
    <t>Bei einem Jahresumsatz von 300'000 oder mehr ist ein Bonus von 3 %</t>
  </si>
  <si>
    <t>garantiert. Darunter ist der Bonus bei 0 %</t>
  </si>
  <si>
    <t>Jahrgang-Zusatz 500 Franken, wenn das Auto vor dem Jahr 1988 entstanden ist</t>
  </si>
  <si>
    <t>KM-Zusatz von 600 Franken, wenn das Auto weniger als 80'000 km zurückgelegt ha</t>
  </si>
  <si>
    <t>PS-Zusatz von 1000 Franken, wenn das Auto über 130 PS hat</t>
  </si>
  <si>
    <t>Berechnen Sie den Totalpreis aus dem Preis und den drei Zusätzen (Zellen J105 bis J108)</t>
  </si>
  <si>
    <t>JG</t>
  </si>
  <si>
    <t>km</t>
  </si>
  <si>
    <t>Farbe</t>
  </si>
  <si>
    <t>CHF</t>
  </si>
  <si>
    <t>Blau</t>
  </si>
  <si>
    <t>Weiss</t>
  </si>
  <si>
    <t>Omega CD</t>
  </si>
  <si>
    <t>blau</t>
  </si>
  <si>
    <t>Senator 3.0</t>
  </si>
  <si>
    <t>weiss</t>
  </si>
  <si>
    <t>Astra 1.8</t>
  </si>
  <si>
    <t>Senator 3.1</t>
  </si>
  <si>
    <t>rot</t>
  </si>
  <si>
    <t>Manta</t>
  </si>
  <si>
    <t>Mazda</t>
  </si>
  <si>
    <t>schwarz</t>
  </si>
  <si>
    <t>560 SEC</t>
  </si>
  <si>
    <t>Passat GT</t>
  </si>
  <si>
    <t>100 CD</t>
  </si>
  <si>
    <t>grün</t>
  </si>
  <si>
    <t>Quattro</t>
  </si>
  <si>
    <t>Total:</t>
  </si>
  <si>
    <t>Nr.</t>
  </si>
  <si>
    <t>Artikel</t>
  </si>
  <si>
    <t>Einzel-Preis</t>
  </si>
  <si>
    <t>Menge</t>
  </si>
  <si>
    <t>Rabatt in %</t>
  </si>
  <si>
    <t>Kaufpreis
(gerundet auf 10 Fr.)</t>
  </si>
  <si>
    <t>Schreibezugsets</t>
  </si>
  <si>
    <t>Briefwaage</t>
  </si>
  <si>
    <t>Locher</t>
  </si>
  <si>
    <t>Lampe</t>
  </si>
  <si>
    <t>Korrekturmittel</t>
  </si>
  <si>
    <t>Marker</t>
  </si>
  <si>
    <t>Toner</t>
  </si>
  <si>
    <t>Disketten</t>
  </si>
  <si>
    <t>Bindematerial</t>
  </si>
  <si>
    <t>Papier</t>
  </si>
  <si>
    <t>Schreibzeug</t>
  </si>
  <si>
    <t>Verpackungsmaterial</t>
  </si>
  <si>
    <t>Blöcke</t>
  </si>
  <si>
    <t>Schnelltrennsätze</t>
  </si>
  <si>
    <t>Mini-Tresor</t>
  </si>
  <si>
    <t>Etiketten</t>
  </si>
  <si>
    <t>Frankieretiketten</t>
  </si>
  <si>
    <t>Briefumschläge</t>
  </si>
  <si>
    <t>Versandtaschen</t>
  </si>
  <si>
    <t>Briefhüllen rot</t>
  </si>
  <si>
    <t>Reisnägel</t>
  </si>
  <si>
    <t>Büroklammern</t>
  </si>
  <si>
    <t>Heftklammern</t>
  </si>
  <si>
    <t>Stempel</t>
  </si>
  <si>
    <t>Berechnen Sie in den Zellen G18 und H18 wie viel die blauen rsp. die weissen Autos kosten.</t>
  </si>
  <si>
    <t>Berechnen Sie die Spalte 'Preis' aus dem 'Einzelpreis' und der 'Menge'. Wenn die Menge grösser ist als 200, dann</t>
  </si>
  <si>
    <t>Berechnen Sie den Preis ohne Rabatt (Spalte E) und den Kaufpreis gerundet (Spalte G).</t>
  </si>
  <si>
    <t>wird ein Rabatt von 10 % gewährt, sonst 5 %. Der Verkaufspreis ist auf 10 Franken genau zu runden.</t>
  </si>
  <si>
    <t>Einzelpreis</t>
  </si>
  <si>
    <t>logische Funktionen</t>
  </si>
  <si>
    <t>=WENN()</t>
  </si>
  <si>
    <t>=UND()</t>
  </si>
  <si>
    <t>=ODER()</t>
  </si>
  <si>
    <t>© Jürg Lippuner</t>
  </si>
  <si>
    <t>Laufzeit</t>
  </si>
  <si>
    <t>Dribbling</t>
  </si>
  <si>
    <t>Wurf</t>
  </si>
  <si>
    <t>Total</t>
  </si>
  <si>
    <t>Aussenhand</t>
  </si>
  <si>
    <t>Treffer</t>
  </si>
  <si>
    <t>Schritt</t>
  </si>
  <si>
    <t>Hand</t>
  </si>
  <si>
    <t>Fred</t>
  </si>
  <si>
    <t>Paula</t>
  </si>
  <si>
    <t>Lea</t>
  </si>
  <si>
    <t>Lothar</t>
  </si>
  <si>
    <t>Robert</t>
  </si>
  <si>
    <t>Rita</t>
  </si>
  <si>
    <t>Alexis</t>
  </si>
  <si>
    <t>Christine</t>
  </si>
  <si>
    <t>Stephanie</t>
  </si>
  <si>
    <t>Matthias</t>
  </si>
  <si>
    <t>Richard</t>
  </si>
  <si>
    <t>Karl</t>
  </si>
  <si>
    <t>Athlet</t>
  </si>
  <si>
    <t>Fehler -&gt; Zuschläge</t>
  </si>
  <si>
    <t>Basketball-Test</t>
  </si>
  <si>
    <t>Aufgabenbeschreibung</t>
  </si>
  <si>
    <t>Rang</t>
  </si>
  <si>
    <t>Für die Rang-Funktion schauen Sie in der Hilfe nach.</t>
  </si>
  <si>
    <t>Wenn eine Laufzeit eingetragen ist, dann werden die Anzahl Fehler (C6:F17) mit den</t>
  </si>
  <si>
    <t>entsprechenden Zuschlagszeiten (C4:F4) multipliziert.</t>
  </si>
  <si>
    <t>Wenn keine Laufzeit eingetragen ist, dann darf auch keine Totalzeit erscheinen</t>
  </si>
  <si>
    <t>In der Spalte H wird der Rang der Person mit einer Formel notiert.</t>
  </si>
  <si>
    <t>Wenn keine Totalzeit vorhanden ist, dann soll auch kein Rang berechnet werden.</t>
  </si>
  <si>
    <t>Nachname</t>
  </si>
  <si>
    <t>Vorname</t>
  </si>
  <si>
    <t>Adank</t>
  </si>
  <si>
    <t>Daniela</t>
  </si>
  <si>
    <t>21.10.1986</t>
  </si>
  <si>
    <t>Bernold</t>
  </si>
  <si>
    <t>Barbara</t>
  </si>
  <si>
    <t>21.06.1986</t>
  </si>
  <si>
    <t>Bettinaglio</t>
  </si>
  <si>
    <t>Fabienne</t>
  </si>
  <si>
    <t>17.07.1987</t>
  </si>
  <si>
    <t>Britt</t>
  </si>
  <si>
    <t>Martina</t>
  </si>
  <si>
    <t>13.11.1987</t>
  </si>
  <si>
    <t>Buner</t>
  </si>
  <si>
    <t>12.06.1987</t>
  </si>
  <si>
    <t>Elvedi</t>
  </si>
  <si>
    <t>Michael</t>
  </si>
  <si>
    <t>09.12.1986</t>
  </si>
  <si>
    <t>Fassbind</t>
  </si>
  <si>
    <t>Karin</t>
  </si>
  <si>
    <t>13.06.1987</t>
  </si>
  <si>
    <t>Gantner</t>
  </si>
  <si>
    <t>Juerg</t>
  </si>
  <si>
    <t>31.07.1987</t>
  </si>
  <si>
    <t>Katja</t>
  </si>
  <si>
    <t>05.06.1986</t>
  </si>
  <si>
    <t>Sara</t>
  </si>
  <si>
    <t>30.09.1987</t>
  </si>
  <si>
    <t>Tanja</t>
  </si>
  <si>
    <t>08.05.1986</t>
  </si>
  <si>
    <t>Gubser</t>
  </si>
  <si>
    <t>Nadja</t>
  </si>
  <si>
    <t>13.10.1986</t>
  </si>
  <si>
    <t>27.11.1987</t>
  </si>
  <si>
    <t>Hitz</t>
  </si>
  <si>
    <t>Nicole</t>
  </si>
  <si>
    <t>02.11.1987</t>
  </si>
  <si>
    <t>Hofer</t>
  </si>
  <si>
    <t>Renate</t>
  </si>
  <si>
    <t>10.10.1986</t>
  </si>
  <si>
    <t>Honegger</t>
  </si>
  <si>
    <t>Patricia</t>
  </si>
  <si>
    <t>05.12.1987</t>
  </si>
  <si>
    <t>Jaeger</t>
  </si>
  <si>
    <t>Martin</t>
  </si>
  <si>
    <t>20.12.1987</t>
  </si>
  <si>
    <t>Jaeggi</t>
  </si>
  <si>
    <t>Patrick</t>
  </si>
  <si>
    <t>23.03.1987</t>
  </si>
  <si>
    <t>Kalberer</t>
  </si>
  <si>
    <t>Michele</t>
  </si>
  <si>
    <t>06.08.1987</t>
  </si>
  <si>
    <t>Keller</t>
  </si>
  <si>
    <t>Andreas</t>
  </si>
  <si>
    <t>15.09.1987</t>
  </si>
  <si>
    <t>Kesseli</t>
  </si>
  <si>
    <t>Patrik</t>
  </si>
  <si>
    <t>03.03.1987</t>
  </si>
  <si>
    <t>Moser</t>
  </si>
  <si>
    <t>Alexandra</t>
  </si>
  <si>
    <t>28.11.1986</t>
  </si>
  <si>
    <t>Nadig</t>
  </si>
  <si>
    <t>Yves</t>
  </si>
  <si>
    <t>10.02.1988</t>
  </si>
  <si>
    <t>Romer</t>
  </si>
  <si>
    <t>Sonia</t>
  </si>
  <si>
    <t>20.02.1987</t>
  </si>
  <si>
    <t>Rudigier</t>
  </si>
  <si>
    <t>19.03.1986</t>
  </si>
  <si>
    <t>Senti</t>
  </si>
  <si>
    <t>04.07.1987</t>
  </si>
  <si>
    <t>Tremp</t>
  </si>
  <si>
    <t>Jasmin</t>
  </si>
  <si>
    <t>07.06.1987</t>
  </si>
  <si>
    <t>Weber</t>
  </si>
  <si>
    <t>Dominik</t>
  </si>
  <si>
    <t>12.09.1986</t>
  </si>
  <si>
    <t>Zimmermann</t>
  </si>
  <si>
    <t>Corina</t>
  </si>
  <si>
    <t>03.01.1988</t>
  </si>
  <si>
    <t>Gruppe</t>
  </si>
  <si>
    <t>Geschlecht</t>
  </si>
  <si>
    <t>w</t>
  </si>
  <si>
    <t>m</t>
  </si>
  <si>
    <t>A</t>
  </si>
  <si>
    <t>B</t>
  </si>
  <si>
    <t>C</t>
  </si>
  <si>
    <t>D</t>
  </si>
  <si>
    <t>1986 und älter</t>
  </si>
  <si>
    <t>männlich</t>
  </si>
  <si>
    <t>1987 und jünger</t>
  </si>
  <si>
    <t>weiblich</t>
  </si>
  <si>
    <t>Geb.datum</t>
  </si>
  <si>
    <t>(dazu existiert eine Funktion)</t>
  </si>
  <si>
    <t>In der Spalte Gruppe geben Sie die</t>
  </si>
  <si>
    <t>Zugehörigkeit der Person an</t>
  </si>
  <si>
    <t>=JAHR()</t>
  </si>
  <si>
    <t>Aufg. 1</t>
  </si>
  <si>
    <t>Aufg. 2</t>
  </si>
  <si>
    <t>In unten stehender Liste berechnen Sie die</t>
  </si>
  <si>
    <t>Anzahl Mitglieder pro Gruppe.</t>
  </si>
  <si>
    <t>dazu existiert eine Funktion =ZÄHLENWENN()</t>
  </si>
  <si>
    <t>=ZÄHLENWENN()</t>
  </si>
  <si>
    <t>Kasse</t>
  </si>
  <si>
    <t>Postcheck</t>
  </si>
  <si>
    <t>Kontokorrent</t>
  </si>
  <si>
    <t>TOTAL</t>
  </si>
  <si>
    <t>Gewinnvortrag/Verlustvortrag</t>
  </si>
  <si>
    <t>AUFWAND</t>
  </si>
  <si>
    <t>Benzin</t>
  </si>
  <si>
    <t>Büromaterial</t>
  </si>
  <si>
    <t>ERTRAG</t>
  </si>
  <si>
    <t>AKTIVEN</t>
  </si>
  <si>
    <t>PASSIVEN</t>
  </si>
  <si>
    <t>Maschinen und Apparate</t>
  </si>
  <si>
    <t>Kapital/Stammkapital</t>
  </si>
  <si>
    <t>Bankschulden kurzfristig</t>
  </si>
  <si>
    <t>Materialaufwand/Einkauf von Apparaten</t>
  </si>
  <si>
    <t>Reparaturen Personenwagen</t>
  </si>
  <si>
    <t>Bruttoertrag Barverkäufe</t>
  </si>
  <si>
    <t>BILANZ</t>
  </si>
  <si>
    <t>TOTAL ERTRAG</t>
  </si>
  <si>
    <t>TOTAL AUFWAND</t>
  </si>
  <si>
    <t>ERFOLGSRECHNUNG</t>
  </si>
  <si>
    <t>Übertragen Sie den Gewinn bzw. Verlust in die BILANZ, wie folgt:</t>
  </si>
  <si>
    <t>falls Verlust: in Zelle A11 steht Verlust, in Zelle B11 steht der Verlustbetrag</t>
  </si>
  <si>
    <t>falls Gewinn: in Zelle A21 steht Gewinn, in Zelle B21 steht der Gewinnbetrag</t>
  </si>
  <si>
    <t>Überprüfen Sie Ihr Ergebnis indem Sie eine Buchung mutieren:</t>
  </si>
  <si>
    <t>Die Reparaturen betrugen nicht 300.00, sondern 1'300.00 Franken.</t>
  </si>
  <si>
    <t>Der Betrag wurde aus der Kasse bezahlt.</t>
  </si>
  <si>
    <t>In Zelle D17 soll entweder 'Gewinn', 'Verlust' oder nichts stehen, je nachdem wie das</t>
  </si>
  <si>
    <t>Ergebnis aus ERTRAG und AUFWAND aussieht</t>
  </si>
  <si>
    <t>Berechnen Sie in Zelle E17 die Differenz als positve Zahl; Tipp: Funktion: =ABS()</t>
  </si>
  <si>
    <t>Aufgabe 1</t>
  </si>
  <si>
    <t>Aufgabe 2</t>
  </si>
  <si>
    <t>Aufgabe 3</t>
  </si>
  <si>
    <t>Aufgabe 4</t>
  </si>
  <si>
    <t>Aufgabe 5 (Kontrolle)</t>
  </si>
  <si>
    <t>Übungssammlung 3 zum  Thema</t>
  </si>
  <si>
    <t>=ABS()</t>
  </si>
  <si>
    <t>Sie finden in dieser Arbeitsmappe 3 Tabellenblätter mit den Aufgabenbeschreibungen.</t>
  </si>
  <si>
    <t>In Zelle E17 soll entweder 'Gewinn', 'Verlust' oder nichts stehen, je nachdem wie das</t>
  </si>
  <si>
    <t>Der Betrag wurde aus der Kasse bezahlt (Neu: 1'960.50)</t>
  </si>
  <si>
    <t>Hilfestellung zu der verschachtelten WENN-Funktion</t>
  </si>
  <si>
    <t>Übertragen Sie die richtigen Werte mit Formeln in die Zellen F14 und F15</t>
  </si>
  <si>
    <t>=RANG.GLEICH()</t>
  </si>
  <si>
    <t>Berechnen Sie in der Spalte E den Jahrgang</t>
  </si>
  <si>
    <r>
      <t xml:space="preserve">Berechnen Sie in Zelle F17 die Differenz als positve Zahl mit Hilfe der Funktion </t>
    </r>
    <r>
      <rPr>
        <b/>
        <sz val="16"/>
        <color indexed="8"/>
        <rFont val="Aptos Narrow"/>
        <family val="2"/>
        <scheme val="minor"/>
      </rPr>
      <t>=ABS()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</si>
</sst>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Fr.&quot;\ * #,##0.00_ ;_ &quot;Fr.&quot;\ * \-#,##0.00_ ;_ &quot;Fr.&quot;\ * &quot;-&quot;??_ ;_ @_ "/>
    <numFmt numFmtId="165" formatCode="_-* #,##0.00\ _C_H_F_-;\-* #,##0.00\ _C_H_F_-;_-* &quot;-&quot;??\ _C_H_F_-;_-@_-"/>
    <numFmt numFmtId="166" formatCode="[Blue]&quot;richtig&quot;;;[Red]&quot;falsch&quot;"/>
    <numFmt numFmtId="167" formatCode="0%;\-0%;&quot;-&quot;"/>
    <numFmt numFmtId="168" formatCode="0&quot;''&quot;"/>
  </numFmts>
  <fonts count="67" x14ac:knownFonts="1">
    <font>
      <sz val="10"/>
      <color indexed="8"/>
      <name val="MS Sans Serif"/>
    </font>
    <font>
      <b/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4"/>
      <color indexed="43"/>
      <name val="Arial"/>
      <family val="2"/>
    </font>
    <font>
      <b/>
      <sz val="20"/>
      <color indexed="9"/>
      <name val="Arial"/>
      <family val="2"/>
    </font>
    <font>
      <b/>
      <i/>
      <sz val="10"/>
      <color indexed="9"/>
      <name val="Helv"/>
    </font>
    <font>
      <b/>
      <i/>
      <sz val="14"/>
      <color indexed="9"/>
      <name val="Helv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8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2"/>
      <name val="Verdana"/>
      <family val="2"/>
    </font>
    <font>
      <sz val="12"/>
      <name val="Arial"/>
      <family val="2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Segoe UI"/>
      <family val="2"/>
    </font>
    <font>
      <b/>
      <sz val="10"/>
      <color indexed="8"/>
      <name val="Segoe UI"/>
      <family val="2"/>
    </font>
    <font>
      <sz val="10"/>
      <color indexed="8"/>
      <name val="Segoe UI"/>
      <family val="2"/>
    </font>
    <font>
      <b/>
      <sz val="14"/>
      <color indexed="8"/>
      <name val="Segoe UI"/>
      <family val="2"/>
    </font>
    <font>
      <b/>
      <sz val="10"/>
      <color indexed="9"/>
      <name val="Segoe UI"/>
      <family val="2"/>
    </font>
    <font>
      <sz val="10"/>
      <color indexed="9"/>
      <name val="Segoe UI"/>
      <family val="2"/>
    </font>
    <font>
      <b/>
      <sz val="10"/>
      <name val="Segoe UI"/>
      <family val="2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5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b/>
      <sz val="12"/>
      <color theme="7"/>
      <name val="Aptos Narrow"/>
      <family val="2"/>
      <scheme val="minor"/>
    </font>
    <font>
      <b/>
      <sz val="12"/>
      <color theme="9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sz val="12"/>
      <color theme="5"/>
      <name val="Aptos Narrow"/>
      <family val="2"/>
      <scheme val="minor"/>
    </font>
    <font>
      <sz val="12"/>
      <color theme="6"/>
      <name val="Aptos Narrow"/>
      <family val="2"/>
      <scheme val="minor"/>
    </font>
    <font>
      <sz val="12"/>
      <color theme="7"/>
      <name val="Aptos Narrow"/>
      <family val="2"/>
      <scheme val="minor"/>
    </font>
    <font>
      <sz val="12"/>
      <color theme="9"/>
      <name val="Aptos Narrow"/>
      <family val="2"/>
      <scheme val="minor"/>
    </font>
    <font>
      <b/>
      <sz val="12"/>
      <color indexed="12"/>
      <name val="Aptos Narrow"/>
      <family val="2"/>
      <scheme val="minor"/>
    </font>
    <font>
      <sz val="12"/>
      <color theme="3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name val="Aptos Narrow"/>
      <family val="2"/>
      <scheme val="minor"/>
    </font>
    <font>
      <i/>
      <sz val="14"/>
      <name val="Aptos Narrow"/>
      <family val="2"/>
      <scheme val="minor"/>
    </font>
    <font>
      <b/>
      <sz val="14"/>
      <color indexed="57"/>
      <name val="Aptos Narrow"/>
      <family val="2"/>
      <scheme val="minor"/>
    </font>
    <font>
      <b/>
      <sz val="22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sz val="16"/>
      <color indexed="8"/>
      <name val="Aptos Narrow"/>
      <family val="2"/>
      <scheme val="minor"/>
    </font>
    <font>
      <b/>
      <sz val="16"/>
      <color indexed="9"/>
      <name val="Aptos Narrow"/>
      <family val="2"/>
      <scheme val="minor"/>
    </font>
    <font>
      <sz val="16"/>
      <color indexed="9"/>
      <name val="Aptos Narrow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0"/>
      </patternFill>
    </fill>
    <fill>
      <patternFill patternType="solid">
        <fgColor indexed="8"/>
        <bgColor indexed="64"/>
      </patternFill>
    </fill>
    <fill>
      <patternFill patternType="solid">
        <fgColor indexed="18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lightGray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lightGray">
        <fgColor indexed="4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 applyNumberFormat="0" applyFont="0" applyFill="0" applyBorder="0" applyAlignment="0" applyProtection="0"/>
    <xf numFmtId="164" fontId="1" fillId="3" borderId="1"/>
    <xf numFmtId="10" fontId="2" fillId="4" borderId="2" applyNumberFormat="0">
      <alignment horizontal="center"/>
    </xf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2" borderId="3" applyNumberFormat="0" applyBorder="0" applyAlignment="0">
      <alignment horizontal="right"/>
    </xf>
    <xf numFmtId="0" fontId="2" fillId="5" borderId="0" applyAlignment="0"/>
    <xf numFmtId="0" fontId="2" fillId="6" borderId="0"/>
    <xf numFmtId="0" fontId="3" fillId="3" borderId="0" applyNumberFormat="0" applyFont="0" applyBorder="0" applyAlignment="0" applyProtection="0"/>
    <xf numFmtId="0" fontId="2" fillId="7" borderId="4"/>
    <xf numFmtId="0" fontId="4" fillId="0" borderId="5" applyBorder="0">
      <alignment vertical="center"/>
    </xf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5" fillId="8" borderId="0">
      <alignment horizontal="center"/>
    </xf>
    <xf numFmtId="0" fontId="2" fillId="9" borderId="3" applyBorder="0">
      <alignment horizontal="center"/>
    </xf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10" borderId="0">
      <alignment horizontal="centerContinuous"/>
    </xf>
    <xf numFmtId="0" fontId="7" fillId="11" borderId="6"/>
    <xf numFmtId="0" fontId="8" fillId="11" borderId="6"/>
    <xf numFmtId="0" fontId="2" fillId="7" borderId="2" applyAlignment="0"/>
    <xf numFmtId="0" fontId="9" fillId="3" borderId="0">
      <alignment horizontal="center"/>
    </xf>
  </cellStyleXfs>
  <cellXfs count="209">
    <xf numFmtId="0" fontId="0" fillId="0" borderId="0" xfId="0" applyNumberFormat="1" applyFont="1" applyFill="1" applyBorder="1" applyAlignment="1" applyProtection="1"/>
    <xf numFmtId="0" fontId="3" fillId="0" borderId="0" xfId="20"/>
    <xf numFmtId="1" fontId="13" fillId="12" borderId="0" xfId="20" applyNumberFormat="1" applyFont="1" applyFill="1" applyAlignment="1">
      <alignment vertical="center" wrapText="1"/>
    </xf>
    <xf numFmtId="1" fontId="13" fillId="12" borderId="0" xfId="20" applyNumberFormat="1" applyFont="1" applyFill="1" applyAlignment="1">
      <alignment horizontal="center" vertical="center" wrapText="1"/>
    </xf>
    <xf numFmtId="4" fontId="13" fillId="12" borderId="0" xfId="20" applyNumberFormat="1" applyFont="1" applyFill="1" applyAlignment="1">
      <alignment horizontal="center" vertical="center" wrapText="1"/>
    </xf>
    <xf numFmtId="4" fontId="13" fillId="12" borderId="0" xfId="20" applyNumberFormat="1" applyFont="1" applyFill="1" applyAlignment="1">
      <alignment vertical="center" wrapText="1"/>
    </xf>
    <xf numFmtId="1" fontId="3" fillId="0" borderId="0" xfId="20" applyNumberFormat="1"/>
    <xf numFmtId="1" fontId="3" fillId="0" borderId="0" xfId="20" applyNumberFormat="1" applyAlignment="1">
      <alignment horizontal="center"/>
    </xf>
    <xf numFmtId="4" fontId="3" fillId="0" borderId="0" xfId="5" applyNumberFormat="1" applyAlignment="1"/>
    <xf numFmtId="4" fontId="3" fillId="0" borderId="0" xfId="20" applyNumberFormat="1"/>
    <xf numFmtId="4" fontId="12" fillId="0" borderId="0" xfId="20" applyNumberFormat="1" applyFont="1" applyAlignment="1">
      <alignment horizontal="right"/>
    </xf>
    <xf numFmtId="4" fontId="14" fillId="0" borderId="0" xfId="5" applyNumberFormat="1" applyFont="1"/>
    <xf numFmtId="4" fontId="3" fillId="13" borderId="2" xfId="5" applyNumberFormat="1" applyFill="1" applyBorder="1"/>
    <xf numFmtId="0" fontId="15" fillId="0" borderId="0" xfId="19" applyFont="1"/>
    <xf numFmtId="0" fontId="16" fillId="0" borderId="0" xfId="19" applyFont="1"/>
    <xf numFmtId="0" fontId="17" fillId="14" borderId="7" xfId="19" applyFont="1" applyFill="1" applyBorder="1"/>
    <xf numFmtId="0" fontId="17" fillId="14" borderId="8" xfId="19" applyFont="1" applyFill="1" applyBorder="1"/>
    <xf numFmtId="0" fontId="17" fillId="14" borderId="9" xfId="19" applyFont="1" applyFill="1" applyBorder="1"/>
    <xf numFmtId="0" fontId="16" fillId="0" borderId="10" xfId="19" applyFont="1" applyBorder="1"/>
    <xf numFmtId="0" fontId="16" fillId="0" borderId="4" xfId="19" applyFont="1" applyBorder="1" applyProtection="1">
      <protection locked="0"/>
    </xf>
    <xf numFmtId="4" fontId="16" fillId="0" borderId="4" xfId="19" applyNumberFormat="1" applyFont="1" applyBorder="1" applyProtection="1">
      <protection locked="0"/>
    </xf>
    <xf numFmtId="9" fontId="16" fillId="0" borderId="11" xfId="15" applyFont="1" applyBorder="1" applyAlignment="1" applyProtection="1">
      <alignment horizontal="center"/>
      <protection hidden="1"/>
    </xf>
    <xf numFmtId="0" fontId="16" fillId="0" borderId="12" xfId="19" applyFont="1" applyBorder="1"/>
    <xf numFmtId="4" fontId="16" fillId="0" borderId="13" xfId="19" applyNumberFormat="1" applyFont="1" applyBorder="1" applyProtection="1">
      <protection locked="0"/>
    </xf>
    <xf numFmtId="0" fontId="16" fillId="0" borderId="13" xfId="19" applyFont="1" applyBorder="1" applyProtection="1">
      <protection locked="0"/>
    </xf>
    <xf numFmtId="9" fontId="16" fillId="0" borderId="14" xfId="15" applyFont="1" applyBorder="1" applyAlignment="1" applyProtection="1">
      <alignment horizontal="center"/>
      <protection hidden="1"/>
    </xf>
    <xf numFmtId="0" fontId="17" fillId="15" borderId="0" xfId="19" applyFont="1" applyFill="1"/>
    <xf numFmtId="0" fontId="16" fillId="15" borderId="0" xfId="19" applyFont="1" applyFill="1"/>
    <xf numFmtId="0" fontId="10" fillId="15" borderId="0" xfId="14" applyFont="1" applyFill="1"/>
    <xf numFmtId="0" fontId="3" fillId="15" borderId="0" xfId="18" applyFill="1"/>
    <xf numFmtId="0" fontId="3" fillId="15" borderId="0" xfId="18" applyFill="1" applyAlignment="1">
      <alignment horizontal="center"/>
    </xf>
    <xf numFmtId="0" fontId="3" fillId="15" borderId="0" xfId="18" quotePrefix="1" applyFill="1" applyAlignment="1">
      <alignment horizontal="right"/>
    </xf>
    <xf numFmtId="0" fontId="3" fillId="15" borderId="0" xfId="18" applyFill="1" applyAlignment="1">
      <alignment horizontal="left"/>
    </xf>
    <xf numFmtId="166" fontId="16" fillId="0" borderId="0" xfId="19" applyNumberFormat="1" applyFont="1"/>
    <xf numFmtId="166" fontId="17" fillId="0" borderId="0" xfId="19" applyNumberFormat="1" applyFont="1"/>
    <xf numFmtId="0" fontId="18" fillId="0" borderId="0" xfId="21" applyFont="1"/>
    <xf numFmtId="0" fontId="19" fillId="0" borderId="0" xfId="21" applyFont="1"/>
    <xf numFmtId="0" fontId="10" fillId="0" borderId="0" xfId="21" applyFont="1"/>
    <xf numFmtId="0" fontId="10" fillId="0" borderId="0" xfId="21" applyFont="1" applyAlignment="1">
      <alignment horizontal="center"/>
    </xf>
    <xf numFmtId="4" fontId="10" fillId="0" borderId="0" xfId="21" applyNumberFormat="1" applyFont="1" applyAlignment="1">
      <alignment horizontal="center"/>
    </xf>
    <xf numFmtId="0" fontId="18" fillId="0" borderId="0" xfId="21" applyFont="1" applyAlignment="1">
      <alignment horizontal="left"/>
    </xf>
    <xf numFmtId="0" fontId="18" fillId="0" borderId="0" xfId="21" applyFont="1" applyAlignment="1">
      <alignment horizontal="center"/>
    </xf>
    <xf numFmtId="4" fontId="18" fillId="0" borderId="0" xfId="21" applyNumberFormat="1" applyFont="1"/>
    <xf numFmtId="0" fontId="11" fillId="0" borderId="0" xfId="21" applyFont="1" applyAlignment="1">
      <alignment horizontal="right"/>
    </xf>
    <xf numFmtId="0" fontId="20" fillId="0" borderId="0" xfId="0" applyNumberFormat="1" applyFont="1" applyFill="1" applyBorder="1" applyAlignment="1" applyProtection="1"/>
    <xf numFmtId="0" fontId="10" fillId="13" borderId="0" xfId="21" applyFont="1" applyFill="1"/>
    <xf numFmtId="0" fontId="10" fillId="13" borderId="0" xfId="21" applyFont="1" applyFill="1" applyAlignment="1">
      <alignment horizontal="center"/>
    </xf>
    <xf numFmtId="4" fontId="10" fillId="13" borderId="0" xfId="21" applyNumberFormat="1" applyFont="1" applyFill="1" applyAlignment="1">
      <alignment horizontal="center"/>
    </xf>
    <xf numFmtId="0" fontId="18" fillId="13" borderId="0" xfId="21" applyFont="1" applyFill="1"/>
    <xf numFmtId="0" fontId="18" fillId="13" borderId="0" xfId="21" applyFont="1" applyFill="1" applyAlignment="1">
      <alignment horizontal="left"/>
    </xf>
    <xf numFmtId="0" fontId="18" fillId="13" borderId="0" xfId="21" applyFont="1" applyFill="1" applyAlignment="1">
      <alignment horizontal="center"/>
    </xf>
    <xf numFmtId="4" fontId="18" fillId="13" borderId="0" xfId="21" applyNumberFormat="1" applyFont="1" applyFill="1"/>
    <xf numFmtId="0" fontId="11" fillId="13" borderId="0" xfId="21" applyFont="1" applyFill="1" applyAlignment="1">
      <alignment horizontal="right"/>
    </xf>
    <xf numFmtId="0" fontId="11" fillId="13" borderId="0" xfId="21" applyFont="1" applyFill="1"/>
    <xf numFmtId="0" fontId="9" fillId="0" borderId="0" xfId="23" applyFont="1"/>
    <xf numFmtId="0" fontId="3" fillId="0" borderId="0" xfId="23"/>
    <xf numFmtId="14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23" applyFont="1" applyAlignment="1">
      <alignment horizontal="center" vertical="center" wrapText="1"/>
    </xf>
    <xf numFmtId="0" fontId="9" fillId="0" borderId="0" xfId="23" applyFont="1" applyAlignment="1">
      <alignment vertical="center"/>
    </xf>
    <xf numFmtId="0" fontId="9" fillId="0" borderId="0" xfId="23" applyFont="1" applyAlignment="1">
      <alignment horizontal="center"/>
    </xf>
    <xf numFmtId="2" fontId="9" fillId="0" borderId="0" xfId="23" applyNumberFormat="1" applyFont="1"/>
    <xf numFmtId="0" fontId="22" fillId="0" borderId="0" xfId="23" applyFont="1" applyAlignment="1">
      <alignment horizontal="center"/>
    </xf>
    <xf numFmtId="4" fontId="9" fillId="0" borderId="0" xfId="23" applyNumberFormat="1" applyFont="1"/>
    <xf numFmtId="0" fontId="22" fillId="13" borderId="0" xfId="23" applyFont="1" applyFill="1" applyAlignment="1">
      <alignment horizontal="center" vertical="center" wrapText="1"/>
    </xf>
    <xf numFmtId="0" fontId="9" fillId="13" borderId="0" xfId="23" applyFont="1" applyFill="1" applyAlignment="1">
      <alignment horizontal="center"/>
    </xf>
    <xf numFmtId="0" fontId="9" fillId="13" borderId="0" xfId="23" applyFont="1" applyFill="1"/>
    <xf numFmtId="2" fontId="9" fillId="13" borderId="0" xfId="23" applyNumberFormat="1" applyFont="1" applyFill="1"/>
    <xf numFmtId="4" fontId="9" fillId="13" borderId="2" xfId="23" applyNumberFormat="1" applyFont="1" applyFill="1" applyBorder="1" applyAlignment="1">
      <alignment horizontal="right"/>
    </xf>
    <xf numFmtId="167" fontId="23" fillId="13" borderId="2" xfId="15" applyNumberFormat="1" applyFont="1" applyFill="1" applyBorder="1" applyAlignment="1" applyProtection="1">
      <alignment horizontal="center"/>
    </xf>
    <xf numFmtId="4" fontId="9" fillId="13" borderId="2" xfId="5" applyNumberFormat="1" applyFont="1" applyFill="1" applyBorder="1"/>
    <xf numFmtId="0" fontId="22" fillId="13" borderId="0" xfId="23" applyFont="1" applyFill="1" applyAlignment="1">
      <alignment horizontal="center"/>
    </xf>
    <xf numFmtId="166" fontId="24" fillId="0" borderId="0" xfId="19" applyNumberFormat="1" applyFont="1"/>
    <xf numFmtId="0" fontId="25" fillId="15" borderId="0" xfId="18" applyFont="1" applyFill="1" applyAlignment="1">
      <alignment horizontal="left"/>
    </xf>
    <xf numFmtId="3" fontId="18" fillId="0" borderId="0" xfId="21" applyNumberFormat="1" applyFont="1"/>
    <xf numFmtId="4" fontId="18" fillId="13" borderId="2" xfId="21" applyNumberFormat="1" applyFont="1" applyFill="1" applyBorder="1" applyProtection="1">
      <protection locked="0"/>
    </xf>
    <xf numFmtId="4" fontId="11" fillId="13" borderId="2" xfId="21" applyNumberFormat="1" applyFont="1" applyFill="1" applyBorder="1" applyProtection="1">
      <protection locked="0"/>
    </xf>
    <xf numFmtId="4" fontId="9" fillId="13" borderId="2" xfId="5" applyNumberFormat="1" applyFont="1" applyFill="1" applyBorder="1" applyProtection="1">
      <protection locked="0"/>
    </xf>
    <xf numFmtId="4" fontId="9" fillId="13" borderId="2" xfId="23" applyNumberFormat="1" applyFont="1" applyFill="1" applyBorder="1" applyAlignment="1" applyProtection="1">
      <alignment horizontal="right"/>
      <protection locked="0"/>
    </xf>
    <xf numFmtId="167" fontId="23" fillId="13" borderId="2" xfId="15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Border="1" applyAlignment="1" applyProtection="1"/>
    <xf numFmtId="0" fontId="32" fillId="15" borderId="0" xfId="0" applyNumberFormat="1" applyFont="1" applyFill="1" applyBorder="1" applyAlignment="1" applyProtection="1"/>
    <xf numFmtId="0" fontId="33" fillId="15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32" fillId="17" borderId="0" xfId="0" applyNumberFormat="1" applyFont="1" applyFill="1" applyBorder="1" applyAlignment="1" applyProtection="1"/>
    <xf numFmtId="14" fontId="33" fillId="17" borderId="0" xfId="0" applyNumberFormat="1" applyFont="1" applyFill="1" applyBorder="1" applyAlignment="1" applyProtection="1"/>
    <xf numFmtId="0" fontId="35" fillId="8" borderId="0" xfId="0" applyNumberFormat="1" applyFont="1" applyFill="1" applyBorder="1" applyAlignment="1" applyProtection="1"/>
    <xf numFmtId="4" fontId="36" fillId="8" borderId="0" xfId="0" applyNumberFormat="1" applyFont="1" applyFill="1" applyBorder="1" applyAlignment="1" applyProtection="1"/>
    <xf numFmtId="0" fontId="33" fillId="17" borderId="0" xfId="0" applyNumberFormat="1" applyFont="1" applyFill="1" applyBorder="1" applyAlignment="1" applyProtection="1">
      <alignment horizontal="left" indent="1"/>
    </xf>
    <xf numFmtId="4" fontId="33" fillId="17" borderId="0" xfId="0" applyNumberFormat="1" applyFont="1" applyFill="1" applyBorder="1" applyAlignment="1" applyProtection="1"/>
    <xf numFmtId="0" fontId="36" fillId="8" borderId="0" xfId="0" applyNumberFormat="1" applyFont="1" applyFill="1" applyBorder="1" applyAlignment="1" applyProtection="1">
      <alignment horizontal="left" indent="1"/>
    </xf>
    <xf numFmtId="4" fontId="35" fillId="8" borderId="0" xfId="0" applyNumberFormat="1" applyFont="1" applyFill="1" applyBorder="1" applyAlignment="1" applyProtection="1"/>
    <xf numFmtId="4" fontId="33" fillId="0" borderId="0" xfId="0" applyNumberFormat="1" applyFont="1" applyFill="1" applyBorder="1" applyAlignment="1" applyProtection="1"/>
    <xf numFmtId="0" fontId="35" fillId="18" borderId="0" xfId="0" applyNumberFormat="1" applyFont="1" applyFill="1" applyBorder="1" applyAlignment="1" applyProtection="1"/>
    <xf numFmtId="4" fontId="36" fillId="18" borderId="0" xfId="0" applyNumberFormat="1" applyFont="1" applyFill="1" applyBorder="1" applyAlignment="1" applyProtection="1"/>
    <xf numFmtId="0" fontId="33" fillId="19" borderId="0" xfId="0" applyNumberFormat="1" applyFont="1" applyFill="1" applyBorder="1" applyAlignment="1" applyProtection="1">
      <alignment horizontal="left" indent="1"/>
    </xf>
    <xf numFmtId="4" fontId="33" fillId="19" borderId="0" xfId="0" applyNumberFormat="1" applyFont="1" applyFill="1" applyBorder="1" applyAlignment="1" applyProtection="1"/>
    <xf numFmtId="0" fontId="36" fillId="18" borderId="0" xfId="0" applyNumberFormat="1" applyFont="1" applyFill="1" applyBorder="1" applyAlignment="1" applyProtection="1">
      <alignment horizontal="left" indent="1"/>
    </xf>
    <xf numFmtId="4" fontId="32" fillId="17" borderId="0" xfId="0" applyNumberFormat="1" applyFont="1" applyFill="1" applyBorder="1" applyAlignment="1" applyProtection="1"/>
    <xf numFmtId="4" fontId="35" fillId="18" borderId="0" xfId="0" applyNumberFormat="1" applyFont="1" applyFill="1" applyBorder="1" applyAlignment="1" applyProtection="1"/>
    <xf numFmtId="0" fontId="32" fillId="16" borderId="0" xfId="0" applyNumberFormat="1" applyFont="1" applyFill="1" applyBorder="1" applyAlignment="1" applyProtection="1"/>
    <xf numFmtId="4" fontId="33" fillId="16" borderId="0" xfId="0" applyNumberFormat="1" applyFont="1" applyFill="1" applyBorder="1" applyAlignment="1" applyProtection="1"/>
    <xf numFmtId="0" fontId="35" fillId="20" borderId="0" xfId="0" applyNumberFormat="1" applyFont="1" applyFill="1" applyBorder="1" applyAlignment="1" applyProtection="1"/>
    <xf numFmtId="4" fontId="33" fillId="13" borderId="0" xfId="0" applyNumberFormat="1" applyFont="1" applyFill="1" applyBorder="1" applyAlignment="1" applyProtection="1"/>
    <xf numFmtId="0" fontId="33" fillId="16" borderId="0" xfId="0" applyNumberFormat="1" applyFont="1" applyFill="1" applyBorder="1" applyAlignment="1" applyProtection="1">
      <alignment horizontal="left" indent="1"/>
    </xf>
    <xf numFmtId="0" fontId="37" fillId="13" borderId="0" xfId="0" applyNumberFormat="1" applyFont="1" applyFill="1" applyBorder="1" applyAlignment="1" applyProtection="1"/>
    <xf numFmtId="4" fontId="37" fillId="13" borderId="0" xfId="0" applyNumberFormat="1" applyFont="1" applyFill="1" applyBorder="1" applyAlignment="1" applyProtection="1"/>
    <xf numFmtId="0" fontId="33" fillId="21" borderId="0" xfId="0" applyNumberFormat="1" applyFont="1" applyFill="1" applyBorder="1" applyAlignment="1" applyProtection="1">
      <alignment horizontal="left" indent="1"/>
    </xf>
    <xf numFmtId="4" fontId="33" fillId="21" borderId="0" xfId="0" applyNumberFormat="1" applyFont="1" applyFill="1" applyBorder="1" applyAlignment="1" applyProtection="1"/>
    <xf numFmtId="4" fontId="32" fillId="16" borderId="0" xfId="0" applyNumberFormat="1" applyFont="1" applyFill="1" applyBorder="1" applyAlignment="1" applyProtection="1"/>
    <xf numFmtId="0" fontId="33" fillId="15" borderId="0" xfId="0" applyNumberFormat="1" applyFont="1" applyFill="1" applyBorder="1" applyAlignment="1" applyProtection="1">
      <alignment horizontal="left" indent="2"/>
    </xf>
    <xf numFmtId="0" fontId="38" fillId="15" borderId="0" xfId="0" applyNumberFormat="1" applyFont="1" applyFill="1" applyBorder="1" applyAlignment="1" applyProtection="1"/>
    <xf numFmtId="0" fontId="39" fillId="15" borderId="0" xfId="0" applyNumberFormat="1" applyFont="1" applyFill="1" applyBorder="1" applyAlignment="1" applyProtection="1"/>
    <xf numFmtId="0" fontId="40" fillId="23" borderId="2" xfId="0" applyNumberFormat="1" applyFont="1" applyFill="1" applyBorder="1" applyAlignment="1" applyProtection="1"/>
    <xf numFmtId="0" fontId="40" fillId="23" borderId="2" xfId="0" applyNumberFormat="1" applyFont="1" applyFill="1" applyBorder="1" applyAlignment="1" applyProtection="1">
      <alignment horizontal="center"/>
    </xf>
    <xf numFmtId="0" fontId="41" fillId="23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/>
    <xf numFmtId="0" fontId="40" fillId="15" borderId="0" xfId="0" applyNumberFormat="1" applyFont="1" applyFill="1" applyBorder="1" applyAlignment="1" applyProtection="1"/>
    <xf numFmtId="0" fontId="41" fillId="15" borderId="0" xfId="0" applyNumberFormat="1" applyFont="1" applyFill="1" applyBorder="1" applyAlignment="1" applyProtection="1"/>
    <xf numFmtId="0" fontId="41" fillId="0" borderId="2" xfId="0" applyNumberFormat="1" applyFont="1" applyFill="1" applyBorder="1" applyAlignment="1" applyProtection="1"/>
    <xf numFmtId="0" fontId="41" fillId="0" borderId="2" xfId="0" applyNumberFormat="1" applyFont="1" applyFill="1" applyBorder="1" applyAlignment="1" applyProtection="1">
      <alignment horizontal="center"/>
    </xf>
    <xf numFmtId="0" fontId="41" fillId="13" borderId="2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left"/>
    </xf>
    <xf numFmtId="0" fontId="40" fillId="15" borderId="3" xfId="0" applyNumberFormat="1" applyFont="1" applyFill="1" applyBorder="1" applyAlignment="1" applyProtection="1"/>
    <xf numFmtId="0" fontId="40" fillId="15" borderId="1" xfId="0" applyNumberFormat="1" applyFont="1" applyFill="1" applyBorder="1" applyAlignment="1" applyProtection="1">
      <alignment horizontal="center"/>
    </xf>
    <xf numFmtId="0" fontId="40" fillId="15" borderId="15" xfId="0" applyNumberFormat="1" applyFont="1" applyFill="1" applyBorder="1" applyAlignment="1" applyProtection="1">
      <alignment horizontal="center"/>
    </xf>
    <xf numFmtId="0" fontId="40" fillId="15" borderId="16" xfId="0" applyNumberFormat="1" applyFont="1" applyFill="1" applyBorder="1" applyAlignment="1" applyProtection="1">
      <alignment horizontal="center"/>
    </xf>
    <xf numFmtId="0" fontId="41" fillId="15" borderId="0" xfId="0" applyNumberFormat="1" applyFont="1" applyFill="1" applyBorder="1" applyAlignment="1" applyProtection="1">
      <alignment horizontal="center"/>
    </xf>
    <xf numFmtId="0" fontId="41" fillId="15" borderId="17" xfId="0" applyNumberFormat="1" applyFont="1" applyFill="1" applyBorder="1" applyAlignment="1" applyProtection="1">
      <alignment horizontal="center"/>
    </xf>
    <xf numFmtId="0" fontId="40" fillId="15" borderId="18" xfId="0" applyNumberFormat="1" applyFont="1" applyFill="1" applyBorder="1" applyAlignment="1" applyProtection="1">
      <alignment horizontal="center"/>
    </xf>
    <xf numFmtId="0" fontId="41" fillId="15" borderId="19" xfId="0" applyNumberFormat="1" applyFont="1" applyFill="1" applyBorder="1" applyAlignment="1" applyProtection="1">
      <alignment horizontal="center"/>
    </xf>
    <xf numFmtId="0" fontId="41" fillId="15" borderId="20" xfId="0" applyNumberFormat="1" applyFont="1" applyFill="1" applyBorder="1" applyAlignment="1" applyProtection="1">
      <alignment horizontal="center"/>
    </xf>
    <xf numFmtId="0" fontId="40" fillId="0" borderId="2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5" fillId="22" borderId="0" xfId="0" applyFont="1" applyFill="1" applyBorder="1" applyAlignment="1">
      <alignment horizontal="center"/>
    </xf>
    <xf numFmtId="0" fontId="45" fillId="22" borderId="0" xfId="0" applyFont="1" applyFill="1" applyBorder="1" applyAlignment="1">
      <alignment horizontal="center"/>
    </xf>
    <xf numFmtId="0" fontId="45" fillId="0" borderId="0" xfId="0" applyFont="1" applyBorder="1" applyAlignment="1">
      <alignment horizontal="center"/>
    </xf>
    <xf numFmtId="168" fontId="46" fillId="0" borderId="0" xfId="0" applyNumberFormat="1" applyFont="1" applyFill="1" applyBorder="1" applyAlignment="1">
      <alignment horizontal="center"/>
    </xf>
    <xf numFmtId="168" fontId="47" fillId="0" borderId="0" xfId="0" applyNumberFormat="1" applyFont="1" applyFill="1" applyBorder="1" applyAlignment="1">
      <alignment horizontal="center"/>
    </xf>
    <xf numFmtId="168" fontId="48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45" fillId="13" borderId="19" xfId="0" applyFont="1" applyFill="1" applyBorder="1" applyAlignment="1">
      <alignment vertical="center"/>
    </xf>
    <xf numFmtId="0" fontId="50" fillId="13" borderId="19" xfId="0" applyFont="1" applyFill="1" applyBorder="1" applyAlignment="1">
      <alignment horizontal="center" vertical="center"/>
    </xf>
    <xf numFmtId="0" fontId="51" fillId="22" borderId="19" xfId="0" applyFont="1" applyFill="1" applyBorder="1" applyAlignment="1">
      <alignment horizontal="center" vertical="center" wrapText="1"/>
    </xf>
    <xf numFmtId="0" fontId="52" fillId="22" borderId="19" xfId="0" applyFont="1" applyFill="1" applyBorder="1" applyAlignment="1">
      <alignment horizontal="center" vertical="center" wrapText="1"/>
    </xf>
    <xf numFmtId="0" fontId="53" fillId="22" borderId="19" xfId="0" applyFont="1" applyFill="1" applyBorder="1" applyAlignment="1">
      <alignment horizontal="center" vertical="center" wrapText="1"/>
    </xf>
    <xf numFmtId="0" fontId="54" fillId="22" borderId="19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/>
    </xf>
    <xf numFmtId="0" fontId="55" fillId="13" borderId="19" xfId="0" applyFont="1" applyFill="1" applyBorder="1" applyAlignment="1">
      <alignment horizontal="center" vertical="center"/>
    </xf>
    <xf numFmtId="0" fontId="44" fillId="13" borderId="0" xfId="0" applyFont="1" applyFill="1" applyBorder="1"/>
    <xf numFmtId="168" fontId="56" fillId="13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168" fontId="45" fillId="13" borderId="0" xfId="0" applyNumberFormat="1" applyFont="1" applyFill="1" applyBorder="1" applyAlignment="1">
      <alignment horizontal="center" vertical="center"/>
    </xf>
    <xf numFmtId="3" fontId="55" fillId="13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 applyProtection="1"/>
    <xf numFmtId="0" fontId="57" fillId="15" borderId="0" xfId="22" applyFont="1" applyFill="1" applyAlignment="1">
      <alignment horizontal="centerContinuous"/>
    </xf>
    <xf numFmtId="0" fontId="58" fillId="15" borderId="0" xfId="22" applyFont="1" applyFill="1" applyAlignment="1">
      <alignment horizontal="centerContinuous"/>
    </xf>
    <xf numFmtId="0" fontId="57" fillId="16" borderId="0" xfId="22" applyFont="1" applyFill="1" applyAlignment="1">
      <alignment horizontal="centerContinuous"/>
    </xf>
    <xf numFmtId="0" fontId="58" fillId="16" borderId="0" xfId="22" applyFont="1" applyFill="1"/>
    <xf numFmtId="0" fontId="60" fillId="15" borderId="0" xfId="22" applyFont="1" applyFill="1"/>
    <xf numFmtId="0" fontId="58" fillId="15" borderId="0" xfId="22" applyFont="1" applyFill="1"/>
    <xf numFmtId="0" fontId="58" fillId="17" borderId="0" xfId="22" applyFont="1" applyFill="1"/>
    <xf numFmtId="0" fontId="57" fillId="15" borderId="0" xfId="22" quotePrefix="1" applyFont="1" applyFill="1" applyAlignment="1">
      <alignment horizontal="centerContinuous" wrapText="1"/>
    </xf>
    <xf numFmtId="0" fontId="57" fillId="15" borderId="0" xfId="22" quotePrefix="1" applyFont="1" applyFill="1" applyAlignment="1">
      <alignment horizontal="centerContinuous"/>
    </xf>
    <xf numFmtId="0" fontId="61" fillId="15" borderId="0" xfId="22" quotePrefix="1" applyFont="1" applyFill="1" applyAlignment="1">
      <alignment horizontal="centerContinuous"/>
    </xf>
    <xf numFmtId="0" fontId="57" fillId="15" borderId="0" xfId="22" applyFont="1" applyFill="1" applyAlignment="1">
      <alignment vertical="top"/>
    </xf>
    <xf numFmtId="0" fontId="58" fillId="15" borderId="0" xfId="22" applyFont="1" applyFill="1" applyAlignment="1">
      <alignment vertical="top" wrapText="1"/>
    </xf>
    <xf numFmtId="0" fontId="62" fillId="15" borderId="0" xfId="22" applyFont="1" applyFill="1" applyAlignment="1">
      <alignment horizontal="centerContinuous"/>
    </xf>
    <xf numFmtId="0" fontId="63" fillId="0" borderId="0" xfId="0" applyNumberFormat="1" applyFont="1" applyFill="1" applyBorder="1" applyAlignment="1" applyProtection="1"/>
    <xf numFmtId="0" fontId="64" fillId="0" borderId="0" xfId="0" applyNumberFormat="1" applyFont="1" applyFill="1" applyBorder="1" applyAlignment="1" applyProtection="1"/>
    <xf numFmtId="0" fontId="63" fillId="17" borderId="0" xfId="0" applyNumberFormat="1" applyFont="1" applyFill="1" applyBorder="1" applyAlignment="1" applyProtection="1"/>
    <xf numFmtId="14" fontId="64" fillId="17" borderId="0" xfId="0" applyNumberFormat="1" applyFont="1" applyFill="1" applyBorder="1" applyAlignment="1" applyProtection="1"/>
    <xf numFmtId="0" fontId="65" fillId="8" borderId="0" xfId="0" applyNumberFormat="1" applyFont="1" applyFill="1" applyBorder="1" applyAlignment="1" applyProtection="1"/>
    <xf numFmtId="4" fontId="66" fillId="8" borderId="0" xfId="0" applyNumberFormat="1" applyFont="1" applyFill="1" applyBorder="1" applyAlignment="1" applyProtection="1"/>
    <xf numFmtId="0" fontId="64" fillId="17" borderId="0" xfId="0" applyNumberFormat="1" applyFont="1" applyFill="1" applyBorder="1" applyAlignment="1" applyProtection="1">
      <alignment horizontal="left" indent="1"/>
    </xf>
    <xf numFmtId="4" fontId="64" fillId="17" borderId="0" xfId="0" applyNumberFormat="1" applyFont="1" applyFill="1" applyBorder="1" applyAlignment="1" applyProtection="1"/>
    <xf numFmtId="0" fontId="66" fillId="8" borderId="0" xfId="0" applyNumberFormat="1" applyFont="1" applyFill="1" applyBorder="1" applyAlignment="1" applyProtection="1">
      <alignment horizontal="left" indent="1"/>
    </xf>
    <xf numFmtId="4" fontId="65" fillId="8" borderId="0" xfId="0" applyNumberFormat="1" applyFont="1" applyFill="1" applyBorder="1" applyAlignment="1" applyProtection="1"/>
    <xf numFmtId="4" fontId="64" fillId="0" borderId="0" xfId="0" applyNumberFormat="1" applyFont="1" applyFill="1" applyBorder="1" applyAlignment="1" applyProtection="1"/>
    <xf numFmtId="0" fontId="65" fillId="18" borderId="0" xfId="0" applyNumberFormat="1" applyFont="1" applyFill="1" applyBorder="1" applyAlignment="1" applyProtection="1"/>
    <xf numFmtId="4" fontId="66" fillId="18" borderId="0" xfId="0" applyNumberFormat="1" applyFont="1" applyFill="1" applyBorder="1" applyAlignment="1" applyProtection="1"/>
    <xf numFmtId="0" fontId="64" fillId="19" borderId="0" xfId="0" applyNumberFormat="1" applyFont="1" applyFill="1" applyBorder="1" applyAlignment="1" applyProtection="1">
      <alignment horizontal="left" indent="1"/>
    </xf>
    <xf numFmtId="4" fontId="64" fillId="19" borderId="0" xfId="0" applyNumberFormat="1" applyFont="1" applyFill="1" applyBorder="1" applyAlignment="1" applyProtection="1"/>
    <xf numFmtId="0" fontId="63" fillId="0" borderId="0" xfId="0" applyNumberFormat="1" applyFont="1" applyFill="1" applyBorder="1" applyAlignment="1" applyProtection="1">
      <alignment horizontal="center"/>
    </xf>
    <xf numFmtId="0" fontId="66" fillId="18" borderId="0" xfId="0" applyNumberFormat="1" applyFont="1" applyFill="1" applyBorder="1" applyAlignment="1" applyProtection="1">
      <alignment horizontal="left" indent="1"/>
    </xf>
    <xf numFmtId="4" fontId="63" fillId="17" borderId="0" xfId="0" applyNumberFormat="1" applyFont="1" applyFill="1" applyBorder="1" applyAlignment="1" applyProtection="1"/>
    <xf numFmtId="4" fontId="65" fillId="18" borderId="0" xfId="0" applyNumberFormat="1" applyFont="1" applyFill="1" applyBorder="1" applyAlignment="1" applyProtection="1"/>
    <xf numFmtId="0" fontId="63" fillId="16" borderId="0" xfId="0" applyNumberFormat="1" applyFont="1" applyFill="1" applyBorder="1" applyAlignment="1" applyProtection="1"/>
    <xf numFmtId="4" fontId="64" fillId="16" borderId="0" xfId="0" applyNumberFormat="1" applyFont="1" applyFill="1" applyBorder="1" applyAlignment="1" applyProtection="1"/>
    <xf numFmtId="0" fontId="65" fillId="20" borderId="0" xfId="0" applyNumberFormat="1" applyFont="1" applyFill="1" applyBorder="1" applyAlignment="1" applyProtection="1"/>
    <xf numFmtId="4" fontId="64" fillId="13" borderId="0" xfId="0" applyNumberFormat="1" applyFont="1" applyFill="1" applyBorder="1" applyAlignment="1" applyProtection="1"/>
    <xf numFmtId="0" fontId="64" fillId="16" borderId="0" xfId="0" applyNumberFormat="1" applyFont="1" applyFill="1" applyBorder="1" applyAlignment="1" applyProtection="1">
      <alignment horizontal="left" indent="1"/>
    </xf>
    <xf numFmtId="0" fontId="59" fillId="13" borderId="0" xfId="0" applyNumberFormat="1" applyFont="1" applyFill="1" applyBorder="1" applyAlignment="1" applyProtection="1"/>
    <xf numFmtId="4" fontId="59" fillId="13" borderId="0" xfId="0" applyNumberFormat="1" applyFont="1" applyFill="1" applyBorder="1" applyAlignment="1" applyProtection="1"/>
    <xf numFmtId="0" fontId="63" fillId="15" borderId="0" xfId="0" applyNumberFormat="1" applyFont="1" applyFill="1" applyBorder="1" applyAlignment="1" applyProtection="1"/>
    <xf numFmtId="0" fontId="64" fillId="15" borderId="0" xfId="0" applyNumberFormat="1" applyFont="1" applyFill="1" applyBorder="1" applyAlignment="1" applyProtection="1"/>
    <xf numFmtId="0" fontId="64" fillId="21" borderId="0" xfId="0" applyNumberFormat="1" applyFont="1" applyFill="1" applyBorder="1" applyAlignment="1" applyProtection="1">
      <alignment horizontal="left" indent="1"/>
    </xf>
    <xf numFmtId="4" fontId="64" fillId="21" borderId="0" xfId="0" applyNumberFormat="1" applyFont="1" applyFill="1" applyBorder="1" applyAlignment="1" applyProtection="1"/>
    <xf numFmtId="4" fontId="63" fillId="16" borderId="0" xfId="0" applyNumberFormat="1" applyFont="1" applyFill="1" applyBorder="1" applyAlignment="1" applyProtection="1"/>
    <xf numFmtId="0" fontId="64" fillId="15" borderId="0" xfId="0" applyNumberFormat="1" applyFont="1" applyFill="1" applyBorder="1" applyAlignment="1" applyProtection="1">
      <alignment horizontal="left" indent="2"/>
    </xf>
  </cellXfs>
  <cellStyles count="29">
    <cellStyle name="Auswertung" xfId="1" xr:uid="{00000000-0005-0000-0000-000000000000}"/>
    <cellStyle name="Beträge" xfId="2" xr:uid="{00000000-0005-0000-0000-000001000000}"/>
    <cellStyle name="Comma [0]" xfId="3" xr:uid="{00000000-0005-0000-0000-000002000000}"/>
    <cellStyle name="Currency [0]" xfId="4" xr:uid="{00000000-0005-0000-0000-000003000000}"/>
    <cellStyle name="Eingabeberreich" xfId="6" xr:uid="{00000000-0005-0000-0000-000004000000}"/>
    <cellStyle name="Ergebnisse" xfId="7" xr:uid="{00000000-0005-0000-0000-000005000000}"/>
    <cellStyle name="Erläuterung" xfId="8" xr:uid="{00000000-0005-0000-0000-000006000000}"/>
    <cellStyle name="Komma" xfId="5" builtinId="3"/>
    <cellStyle name="Leerzelle" xfId="9" xr:uid="{00000000-0005-0000-0000-000008000000}"/>
    <cellStyle name="Leicht" xfId="10" xr:uid="{00000000-0005-0000-0000-000009000000}"/>
    <cellStyle name="Makrocode" xfId="11" xr:uid="{00000000-0005-0000-0000-00000A000000}"/>
    <cellStyle name="Mitte" xfId="12" xr:uid="{00000000-0005-0000-0000-00000B000000}"/>
    <cellStyle name="Normal_Accounts" xfId="13" xr:uid="{00000000-0005-0000-0000-00000C000000}"/>
    <cellStyle name="Normal_Prices" xfId="14" xr:uid="{00000000-0005-0000-0000-00000D000000}"/>
    <cellStyle name="Prozent" xfId="15" builtinId="5"/>
    <cellStyle name="Spaltenkopf" xfId="16" xr:uid="{00000000-0005-0000-0000-00000F000000}"/>
    <cellStyle name="Spaltentitel" xfId="17" xr:uid="{00000000-0005-0000-0000-000010000000}"/>
    <cellStyle name="Standard" xfId="0" builtinId="0"/>
    <cellStyle name="Standard_2. Rotweine" xfId="18" xr:uid="{00000000-0005-0000-0000-000012000000}"/>
    <cellStyle name="Standard_Bonus" xfId="19" xr:uid="{00000000-0005-0000-0000-000013000000}"/>
    <cellStyle name="Standard_DB9501" xfId="20" xr:uid="{00000000-0005-0000-0000-000014000000}"/>
    <cellStyle name="Standard_Gebrauchtwagen" xfId="21" xr:uid="{00000000-0005-0000-0000-000015000000}"/>
    <cellStyle name="Standard_Information" xfId="22" xr:uid="{00000000-0005-0000-0000-000016000000}"/>
    <cellStyle name="Standard_Kosten" xfId="23" xr:uid="{00000000-0005-0000-0000-000017000000}"/>
    <cellStyle name="Titel" xfId="24" xr:uid="{00000000-0005-0000-0000-000018000000}"/>
    <cellStyle name="Überschrift" xfId="25" builtinId="15" customBuiltin="1"/>
    <cellStyle name="Überschrift, groß" xfId="26" xr:uid="{00000000-0005-0000-0000-00001A000000}"/>
    <cellStyle name="Zeilenkopf" xfId="27" xr:uid="{00000000-0005-0000-0000-00001B000000}"/>
    <cellStyle name="Zeilen-Spaltenkopf" xfId="28" xr:uid="{00000000-0005-0000-0000-00001C000000}"/>
  </cellStyles>
  <dxfs count="6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18</xdr:row>
      <xdr:rowOff>57150</xdr:rowOff>
    </xdr:from>
    <xdr:to>
      <xdr:col>1</xdr:col>
      <xdr:colOff>325664</xdr:colOff>
      <xdr:row>19</xdr:row>
      <xdr:rowOff>136796</xdr:rowOff>
    </xdr:to>
    <xdr:pic>
      <xdr:nvPicPr>
        <xdr:cNvPr id="3" name="Grafik 2" descr="lastilippuner_smal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3667125"/>
          <a:ext cx="297089" cy="2970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104773</xdr:colOff>
      <xdr:row>0</xdr:row>
      <xdr:rowOff>238125</xdr:rowOff>
    </xdr:from>
    <xdr:ext cx="3600452" cy="60901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05473" y="238125"/>
          <a:ext cx="3600452" cy="609013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de-CH" sz="1100" b="1"/>
            <a:t>Beispiel für Alexis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Total  = </a:t>
          </a:r>
          <a:r>
            <a:rPr lang="de-CH" sz="1100">
              <a:solidFill>
                <a:schemeClr val="tx2"/>
              </a:solidFill>
              <a:latin typeface="+mn-lt"/>
              <a:ea typeface="+mn-ea"/>
              <a:cs typeface="+mn-cs"/>
            </a:rPr>
            <a:t>Laufzeit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 + </a:t>
          </a:r>
          <a:r>
            <a:rPr lang="de-CH" sz="1100">
              <a:solidFill>
                <a:schemeClr val="accent2"/>
              </a:solidFill>
              <a:latin typeface="+mn-lt"/>
              <a:ea typeface="+mn-ea"/>
              <a:cs typeface="+mn-cs"/>
            </a:rPr>
            <a:t>Aussenhand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Treffer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4"/>
              </a:solidFill>
              <a:latin typeface="+mn-lt"/>
              <a:ea typeface="+mn-ea"/>
              <a:cs typeface="+mn-cs"/>
            </a:rPr>
            <a:t>Schritt  </a:t>
          </a:r>
          <a:r>
            <a:rPr lang="de-CH" sz="1100">
              <a:solidFill>
                <a:schemeClr val="tx1"/>
              </a:solidFill>
              <a:latin typeface="+mn-lt"/>
              <a:ea typeface="+mn-ea"/>
              <a:cs typeface="+mn-cs"/>
            </a:rPr>
            <a:t>+  </a:t>
          </a:r>
          <a:r>
            <a:rPr lang="de-CH" sz="1100">
              <a:solidFill>
                <a:schemeClr val="accent6"/>
              </a:solidFill>
              <a:latin typeface="+mn-lt"/>
              <a:ea typeface="+mn-ea"/>
              <a:cs typeface="+mn-cs"/>
            </a:rPr>
            <a:t>Hand</a:t>
          </a:r>
          <a:endParaRPr lang="de-CH">
            <a:solidFill>
              <a:schemeClr val="accent6"/>
            </a:solidFill>
          </a:endParaRPr>
        </a:p>
        <a:p>
          <a:r>
            <a:rPr lang="de-CH" sz="1100"/>
            <a:t>40</a:t>
          </a:r>
          <a:r>
            <a:rPr lang="de-CH" sz="1100" baseline="0"/>
            <a:t>      =    </a:t>
          </a:r>
          <a:r>
            <a:rPr lang="de-CH" sz="1100">
              <a:solidFill>
                <a:schemeClr val="tx2"/>
              </a:solidFill>
            </a:rPr>
            <a:t>31        </a:t>
          </a:r>
          <a:r>
            <a:rPr lang="de-CH" sz="1100"/>
            <a:t>+      </a:t>
          </a:r>
          <a:r>
            <a:rPr lang="de-CH" sz="1100">
              <a:solidFill>
                <a:schemeClr val="accent2"/>
              </a:solidFill>
            </a:rPr>
            <a:t>0 × 2           </a:t>
          </a:r>
          <a:r>
            <a:rPr lang="de-CH" sz="1100"/>
            <a:t>+   </a:t>
          </a:r>
          <a:r>
            <a:rPr lang="de-CH" sz="1100">
              <a:solidFill>
                <a:schemeClr val="accent3">
                  <a:lumMod val="75000"/>
                </a:schemeClr>
              </a:solidFill>
            </a:rPr>
            <a:t>1 × 3     </a:t>
          </a:r>
          <a:r>
            <a:rPr lang="de-CH" sz="1100"/>
            <a:t>+   </a:t>
          </a:r>
          <a:r>
            <a:rPr lang="de-CH" sz="1100">
              <a:solidFill>
                <a:schemeClr val="accent4">
                  <a:lumMod val="75000"/>
                </a:schemeClr>
              </a:solidFill>
            </a:rPr>
            <a:t>2 × 3    </a:t>
          </a:r>
          <a:r>
            <a:rPr lang="de-CH" sz="1100"/>
            <a:t>+  </a:t>
          </a:r>
          <a:r>
            <a:rPr lang="de-CH" sz="1100">
              <a:solidFill>
                <a:schemeClr val="accent6"/>
              </a:solidFill>
            </a:rPr>
            <a:t>0 × 3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18</xdr:col>
      <xdr:colOff>228600</xdr:colOff>
      <xdr:row>25</xdr:row>
      <xdr:rowOff>161925</xdr:rowOff>
    </xdr:to>
    <xdr:grpSp>
      <xdr:nvGrpSpPr>
        <xdr:cNvPr id="1051" name="Gruppieren 42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pSpPr>
          <a:grpSpLocks/>
        </xdr:cNvGrpSpPr>
      </xdr:nvGrpSpPr>
      <xdr:grpSpPr bwMode="auto">
        <a:xfrm>
          <a:off x="8272096" y="732692"/>
          <a:ext cx="3364523" cy="4010465"/>
          <a:chOff x="9153525" y="609600"/>
          <a:chExt cx="3276600" cy="3543300"/>
        </a:xfrm>
      </xdr:grpSpPr>
      <xdr:sp macro="" textlink="">
        <xdr:nvSpPr>
          <xdr:cNvPr id="42" name="Rechteck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9153525" y="609600"/>
            <a:ext cx="3276600" cy="35433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de-CH" sz="1100"/>
          </a:p>
        </xdr:txBody>
      </xdr:sp>
      <xdr:grpSp>
        <xdr:nvGrpSpPr>
          <xdr:cNvPr id="1053" name="Gruppieren 36">
            <a:extLst>
              <a:ext uri="{FF2B5EF4-FFF2-40B4-BE49-F238E27FC236}">
                <a16:creationId xmlns:a16="http://schemas.microsoft.com/office/drawing/2014/main" id="{00000000-0008-0000-0200-00001D040000}"/>
              </a:ext>
            </a:extLst>
          </xdr:cNvPr>
          <xdr:cNvGrpSpPr>
            <a:grpSpLocks/>
          </xdr:cNvGrpSpPr>
        </xdr:nvGrpSpPr>
        <xdr:grpSpPr bwMode="auto">
          <a:xfrm>
            <a:off x="9239251" y="771526"/>
            <a:ext cx="3105150" cy="3238499"/>
            <a:chOff x="9239251" y="771526"/>
            <a:chExt cx="3105150" cy="3238499"/>
          </a:xfrm>
        </xdr:grpSpPr>
        <xdr:sp macro="" textlink="">
          <xdr:nvSpPr>
            <xdr:cNvPr id="2" name="Raut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>
            <a:xfrm>
              <a:off x="10077450" y="771433"/>
              <a:ext cx="1400175" cy="988036"/>
            </a:xfrm>
            <a:prstGeom prst="diamond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lIns="0" tIns="0" rIns="0" bIns="0" rtlCol="0" anchor="ctr"/>
            <a:lstStyle/>
            <a:p>
              <a:pPr algn="ctr"/>
              <a:r>
                <a:rPr lang="de-CH" sz="1200" b="1"/>
                <a:t>WENN</a:t>
              </a:r>
            </a:p>
            <a:p>
              <a:pPr algn="ctr"/>
              <a:r>
                <a:rPr lang="de-CH" sz="1200" b="1"/>
                <a:t>männlich?</a:t>
              </a:r>
            </a:p>
          </xdr:txBody>
        </xdr:sp>
        <xdr:sp macro="" textlink="">
          <xdr:nvSpPr>
            <xdr:cNvPr id="4" name="Raute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9239250" y="2117206"/>
              <a:ext cx="1400175" cy="988036"/>
            </a:xfrm>
            <a:prstGeom prst="diamond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lIns="0" tIns="0" rIns="0" bIns="0" rtlCol="0" anchor="ctr"/>
            <a:lstStyle/>
            <a:p>
              <a:pPr algn="ctr"/>
              <a:r>
                <a:rPr lang="de-CH" sz="1200" b="1"/>
                <a:t>WENN</a:t>
              </a:r>
            </a:p>
            <a:p>
              <a:pPr algn="ctr"/>
              <a:r>
                <a:rPr lang="de-CH" sz="1200" b="1"/>
                <a:t>älter oder </a:t>
              </a:r>
              <a:r>
                <a:rPr lang="de-CH" sz="1200" b="1" baseline="0"/>
                <a:t>gleich 1986</a:t>
              </a:r>
              <a:r>
                <a:rPr lang="de-CH" sz="1200" b="1"/>
                <a:t>?</a:t>
              </a:r>
            </a:p>
          </xdr:txBody>
        </xdr:sp>
        <xdr:sp macro="" textlink="">
          <xdr:nvSpPr>
            <xdr:cNvPr id="5" name="Raut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10906125" y="2117206"/>
              <a:ext cx="1400175" cy="988036"/>
            </a:xfrm>
            <a:prstGeom prst="diamond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lIns="0" tIns="0" rIns="0" bIns="0" rtlCol="0" anchor="ctr"/>
            <a:lstStyle/>
            <a:p>
              <a:pPr algn="ctr"/>
              <a:r>
                <a:rPr lang="de-CH" sz="1200" b="1"/>
                <a:t>WENN</a:t>
              </a:r>
            </a:p>
            <a:p>
              <a:pPr algn="ctr"/>
              <a:r>
                <a:rPr lang="de-CH" sz="1200" b="1"/>
                <a:t>älter oder</a:t>
              </a:r>
              <a:r>
                <a:rPr lang="de-CH" sz="1200" b="1" baseline="0"/>
                <a:t> gleich 1986</a:t>
              </a:r>
              <a:r>
                <a:rPr lang="de-CH" sz="1200" b="1"/>
                <a:t>?</a:t>
              </a:r>
            </a:p>
          </xdr:txBody>
        </xdr:sp>
        <xdr:cxnSp macro="">
          <xdr:nvCxnSpPr>
            <xdr:cNvPr id="7" name="Gerade Verbindung mit Pfeil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stCxn id="2" idx="2"/>
              <a:endCxn id="4" idx="0"/>
            </xdr:cNvCxnSpPr>
          </xdr:nvCxnSpPr>
          <xdr:spPr>
            <a:xfrm rot="5400000">
              <a:off x="10174806" y="1519237"/>
              <a:ext cx="357737" cy="83820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Gerade Verbindung mit Pfeil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CxnSpPr>
              <a:stCxn id="2" idx="2"/>
              <a:endCxn id="5" idx="0"/>
            </xdr:cNvCxnSpPr>
          </xdr:nvCxnSpPr>
          <xdr:spPr>
            <a:xfrm rot="16200000" flipH="1">
              <a:off x="11008244" y="1523999"/>
              <a:ext cx="357737" cy="828675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10058400" y="1665776"/>
              <a:ext cx="3048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ja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11134725" y="1657258"/>
              <a:ext cx="4572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nein</a:t>
              </a:r>
            </a:p>
          </xdr:txBody>
        </xdr:sp>
        <xdr:sp macro="" textlink="">
          <xdr:nvSpPr>
            <xdr:cNvPr id="12" name="Rechteck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9239250" y="3582224"/>
              <a:ext cx="533400" cy="425877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A</a:t>
              </a:r>
            </a:p>
          </xdr:txBody>
        </xdr:sp>
        <xdr:sp macro="" textlink="">
          <xdr:nvSpPr>
            <xdr:cNvPr id="13" name="Rechteck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10125075" y="3573707"/>
              <a:ext cx="533400" cy="425877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B</a:t>
              </a:r>
            </a:p>
          </xdr:txBody>
        </xdr:sp>
        <xdr:cxnSp macro="">
          <xdr:nvCxnSpPr>
            <xdr:cNvPr id="15" name="Gerade Verbindung mit Pfeil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>
              <a:stCxn id="4" idx="2"/>
              <a:endCxn id="12" idx="0"/>
            </xdr:cNvCxnSpPr>
          </xdr:nvCxnSpPr>
          <xdr:spPr>
            <a:xfrm rot="5400000">
              <a:off x="9481772" y="3129420"/>
              <a:ext cx="476983" cy="428625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Gerade Verbindung mit Pfeil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CxnSpPr>
              <a:stCxn id="4" idx="2"/>
              <a:endCxn id="13" idx="0"/>
            </xdr:cNvCxnSpPr>
          </xdr:nvCxnSpPr>
          <xdr:spPr>
            <a:xfrm rot="16200000" flipH="1">
              <a:off x="9933705" y="3115636"/>
              <a:ext cx="468465" cy="447675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 txBox="1"/>
          </xdr:nvSpPr>
          <xdr:spPr>
            <a:xfrm>
              <a:off x="9496425" y="3096724"/>
              <a:ext cx="3048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ja</a:t>
              </a:r>
            </a:p>
          </xdr:txBody>
        </xdr:sp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 txBox="1"/>
          </xdr:nvSpPr>
          <xdr:spPr>
            <a:xfrm>
              <a:off x="10201275" y="3096724"/>
              <a:ext cx="4572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nein</a:t>
              </a:r>
            </a:p>
          </xdr:txBody>
        </xdr:sp>
        <xdr:sp macro="" textlink="">
          <xdr:nvSpPr>
            <xdr:cNvPr id="26" name="Rechteck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/>
          </xdr:nvSpPr>
          <xdr:spPr>
            <a:xfrm>
              <a:off x="10887075" y="3573707"/>
              <a:ext cx="533400" cy="425877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C</a:t>
              </a:r>
            </a:p>
          </xdr:txBody>
        </xdr:sp>
        <xdr:sp macro="" textlink="">
          <xdr:nvSpPr>
            <xdr:cNvPr id="27" name="Rechteck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11811000" y="3556671"/>
              <a:ext cx="533400" cy="434395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D</a:t>
              </a:r>
            </a:p>
          </xdr:txBody>
        </xdr:sp>
        <xdr:cxnSp macro="">
          <xdr:nvCxnSpPr>
            <xdr:cNvPr id="28" name="Gerade Verbindung mit Pfeil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CxnSpPr>
              <a:stCxn id="5" idx="2"/>
              <a:endCxn id="26" idx="0"/>
            </xdr:cNvCxnSpPr>
          </xdr:nvCxnSpPr>
          <xdr:spPr>
            <a:xfrm rot="5400000">
              <a:off x="11148142" y="3110874"/>
              <a:ext cx="468465" cy="45720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Gerade Verbindung mit Pfeil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CxnSpPr>
              <a:stCxn id="5" idx="2"/>
              <a:endCxn id="27" idx="0"/>
            </xdr:cNvCxnSpPr>
          </xdr:nvCxnSpPr>
          <xdr:spPr>
            <a:xfrm rot="16200000" flipH="1">
              <a:off x="11613859" y="3092832"/>
              <a:ext cx="451430" cy="47625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11029950" y="3088206"/>
              <a:ext cx="3048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ja</a:t>
              </a:r>
            </a:p>
          </xdr:txBody>
        </xdr:sp>
        <xdr:sp macro="" textlink="">
          <xdr:nvSpPr>
            <xdr:cNvPr id="31" name="Textfeld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11753850" y="3088206"/>
              <a:ext cx="4572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nein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392429</xdr:colOff>
      <xdr:row>0</xdr:row>
      <xdr:rowOff>0</xdr:rowOff>
    </xdr:from>
    <xdr:to>
      <xdr:col>13</xdr:col>
      <xdr:colOff>600075</xdr:colOff>
      <xdr:row>21</xdr:row>
      <xdr:rowOff>87630</xdr:rowOff>
    </xdr:to>
    <xdr:grpSp>
      <xdr:nvGrpSpPr>
        <xdr:cNvPr id="2" name="Gruppieren 4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1852909" y="0"/>
          <a:ext cx="4890136" cy="5692140"/>
          <a:chOff x="9153524" y="609600"/>
          <a:chExt cx="4105276" cy="3543300"/>
        </a:xfrm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9153524" y="609600"/>
            <a:ext cx="4105276" cy="35433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de-CH" sz="1100"/>
          </a:p>
        </xdr:txBody>
      </xdr:sp>
      <xdr:grpSp>
        <xdr:nvGrpSpPr>
          <xdr:cNvPr id="4" name="Gruppieren 36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>
            <a:grpSpLocks/>
          </xdr:cNvGrpSpPr>
        </xdr:nvGrpSpPr>
        <xdr:grpSpPr bwMode="auto">
          <a:xfrm>
            <a:off x="9334500" y="771433"/>
            <a:ext cx="3839624" cy="3228151"/>
            <a:chOff x="9334500" y="771433"/>
            <a:chExt cx="3839624" cy="3228151"/>
          </a:xfrm>
        </xdr:grpSpPr>
        <xdr:sp macro="" textlink="">
          <xdr:nvSpPr>
            <xdr:cNvPr id="5" name="Raut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9639301" y="771433"/>
              <a:ext cx="2268000" cy="988036"/>
            </a:xfrm>
            <a:prstGeom prst="diamond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lIns="0" tIns="0" rIns="0" bIns="0" rtlCol="0" anchor="ctr"/>
            <a:lstStyle/>
            <a:p>
              <a:pPr algn="ctr"/>
              <a:r>
                <a:rPr lang="de-CH" sz="1200" b="1"/>
                <a:t>Ertrag &gt; Aufwand</a:t>
              </a:r>
            </a:p>
          </xdr:txBody>
        </xdr:sp>
        <xdr:sp macro="" textlink="">
          <xdr:nvSpPr>
            <xdr:cNvPr id="7" name="Raute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10906124" y="2117206"/>
              <a:ext cx="2268000" cy="988036"/>
            </a:xfrm>
            <a:prstGeom prst="diamond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lIns="0" tIns="0" rIns="0" bIns="0" rtlCol="0" anchor="ctr"/>
            <a:lstStyle/>
            <a:p>
              <a:pPr algn="ctr"/>
              <a:r>
                <a:rPr lang="de-CH" sz="1200" b="1"/>
                <a:t>Ertrag</a:t>
              </a:r>
              <a:r>
                <a:rPr lang="de-CH" sz="1200" b="1" baseline="0"/>
                <a:t> &lt; Aufwand</a:t>
              </a:r>
              <a:endParaRPr lang="de-CH" sz="1200" b="1"/>
            </a:p>
          </xdr:txBody>
        </xdr:sp>
        <xdr:cxnSp macro="">
          <xdr:nvCxnSpPr>
            <xdr:cNvPr id="8" name="Gerade Verbindung mit Pfeil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CxnSpPr>
              <a:stCxn id="5" idx="2"/>
            </xdr:cNvCxnSpPr>
          </xdr:nvCxnSpPr>
          <xdr:spPr>
            <a:xfrm rot="5400000">
              <a:off x="10175072" y="1518977"/>
              <a:ext cx="357737" cy="83872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Gerade Verbindung mit Pfeil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>
              <a:stCxn id="5" idx="2"/>
              <a:endCxn id="7" idx="0"/>
            </xdr:cNvCxnSpPr>
          </xdr:nvCxnSpPr>
          <xdr:spPr>
            <a:xfrm rot="16200000" flipH="1">
              <a:off x="11227843" y="1304925"/>
              <a:ext cx="357737" cy="1266823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10058400" y="1665776"/>
              <a:ext cx="3048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ja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>
            <a:xfrm>
              <a:off x="11134725" y="1657258"/>
              <a:ext cx="4572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nein</a:t>
              </a:r>
            </a:p>
          </xdr:txBody>
        </xdr:sp>
        <xdr:sp macro="" textlink="">
          <xdr:nvSpPr>
            <xdr:cNvPr id="18" name="Rechteck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/>
          </xdr:nvSpPr>
          <xdr:spPr>
            <a:xfrm>
              <a:off x="10906124" y="3573707"/>
              <a:ext cx="828000" cy="425877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"Verlust"</a:t>
              </a:r>
            </a:p>
          </xdr:txBody>
        </xdr:sp>
        <xdr:sp macro="" textlink="">
          <xdr:nvSpPr>
            <xdr:cNvPr id="19" name="Rechteck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12346124" y="3556671"/>
              <a:ext cx="828000" cy="434395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""</a:t>
              </a:r>
            </a:p>
          </xdr:txBody>
        </xdr:sp>
        <xdr:cxnSp macro="">
          <xdr:nvCxnSpPr>
            <xdr:cNvPr id="20" name="Gerade Verbindung mit Pfeil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CxnSpPr>
              <a:stCxn id="7" idx="2"/>
              <a:endCxn id="18" idx="0"/>
            </xdr:cNvCxnSpPr>
          </xdr:nvCxnSpPr>
          <xdr:spPr>
            <a:xfrm rot="5400000">
              <a:off x="11445892" y="2979474"/>
              <a:ext cx="468465" cy="72000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Gerade Verbindung mit Pfeil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CxnSpPr>
              <a:stCxn id="7" idx="2"/>
              <a:endCxn id="19" idx="0"/>
            </xdr:cNvCxnSpPr>
          </xdr:nvCxnSpPr>
          <xdr:spPr>
            <a:xfrm rot="16200000" flipH="1">
              <a:off x="12174409" y="2970956"/>
              <a:ext cx="451429" cy="720000"/>
            </a:xfrm>
            <a:prstGeom prst="straightConnector1">
              <a:avLst/>
            </a:prstGeom>
            <a:ln w="28575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 txBox="1"/>
          </xdr:nvSpPr>
          <xdr:spPr>
            <a:xfrm>
              <a:off x="11029950" y="3088206"/>
              <a:ext cx="3048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ja</a:t>
              </a:r>
            </a:p>
          </xdr:txBody>
        </xdr:sp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/>
          </xdr:nvSpPr>
          <xdr:spPr>
            <a:xfrm>
              <a:off x="12507374" y="3088206"/>
              <a:ext cx="457200" cy="2640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none" rtlCol="0" anchor="t">
              <a:spAutoFit/>
            </a:bodyPr>
            <a:lstStyle/>
            <a:p>
              <a:r>
                <a:rPr lang="de-CH" sz="1200"/>
                <a:t>nein</a:t>
              </a:r>
            </a:p>
          </xdr:txBody>
        </xdr:sp>
        <xdr:sp macro="" textlink="">
          <xdr:nvSpPr>
            <xdr:cNvPr id="26" name="Rechteck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/>
          </xdr:nvSpPr>
          <xdr:spPr>
            <a:xfrm>
              <a:off x="9334500" y="2125723"/>
              <a:ext cx="828000" cy="425877"/>
            </a:xfrm>
            <a:prstGeom prst="rect">
              <a:avLst/>
            </a:prstGeom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r>
                <a:rPr lang="de-CH" sz="1200" b="1"/>
                <a:t>"Gewinn"</a:t>
              </a:r>
            </a:p>
          </xdr:txBody>
        </xdr:sp>
      </xdr:grpSp>
    </xdr:grpSp>
    <xdr:clientData/>
  </xdr:twoCellAnchor>
  <xdr:twoCellAnchor>
    <xdr:from>
      <xdr:col>5</xdr:col>
      <xdr:colOff>447675</xdr:colOff>
      <xdr:row>14</xdr:row>
      <xdr:rowOff>9525</xdr:rowOff>
    </xdr:from>
    <xdr:to>
      <xdr:col>6</xdr:col>
      <xdr:colOff>542925</xdr:colOff>
      <xdr:row>24</xdr:row>
      <xdr:rowOff>171450</xdr:rowOff>
    </xdr:to>
    <xdr:sp macro="" textlink="">
      <xdr:nvSpPr>
        <xdr:cNvPr id="33" name="Bogen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6248400" y="2619375"/>
          <a:ext cx="857250" cy="1971675"/>
        </a:xfrm>
        <a:prstGeom prst="arc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6</xdr:col>
      <xdr:colOff>19050</xdr:colOff>
      <xdr:row>13</xdr:row>
      <xdr:rowOff>9525</xdr:rowOff>
    </xdr:from>
    <xdr:to>
      <xdr:col>6</xdr:col>
      <xdr:colOff>85725</xdr:colOff>
      <xdr:row>15</xdr:row>
      <xdr:rowOff>9525</xdr:rowOff>
    </xdr:to>
    <xdr:sp macro="" textlink="">
      <xdr:nvSpPr>
        <xdr:cNvPr id="34" name="Geschweifte Klammer rechts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6581775" y="2438400"/>
          <a:ext cx="6667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4</xdr:col>
      <xdr:colOff>2257425</xdr:colOff>
      <xdr:row>16</xdr:row>
      <xdr:rowOff>85725</xdr:rowOff>
    </xdr:from>
    <xdr:to>
      <xdr:col>7</xdr:col>
      <xdr:colOff>371475</xdr:colOff>
      <xdr:row>27</xdr:row>
      <xdr:rowOff>47625</xdr:rowOff>
    </xdr:to>
    <xdr:sp macro="" textlink="">
      <xdr:nvSpPr>
        <xdr:cNvPr id="35" name="Bogen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5686425" y="3057525"/>
          <a:ext cx="2009775" cy="1952625"/>
        </a:xfrm>
        <a:prstGeom prst="arc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showGridLines="0" showRowColHeaders="0" tabSelected="1" zoomScale="175" zoomScaleNormal="175" workbookViewId="0">
      <selection activeCell="A2" sqref="A2"/>
    </sheetView>
  </sheetViews>
  <sheetFormatPr baseColWidth="10" defaultColWidth="11.44140625" defaultRowHeight="18" x14ac:dyDescent="0.35"/>
  <cols>
    <col min="1" max="1" width="8.5546875" style="170" customWidth="1"/>
    <col min="2" max="2" width="72.109375" style="170" customWidth="1"/>
    <col min="3" max="16384" width="11.44140625" style="170"/>
  </cols>
  <sheetData>
    <row r="1" spans="1:4" s="167" customFormat="1" x14ac:dyDescent="0.35">
      <c r="A1" s="166"/>
      <c r="B1" s="166"/>
      <c r="C1" s="166"/>
      <c r="D1" s="166"/>
    </row>
    <row r="2" spans="1:4" x14ac:dyDescent="0.35">
      <c r="A2" s="168"/>
      <c r="B2" s="169"/>
      <c r="C2" s="169"/>
      <c r="D2" s="169"/>
    </row>
    <row r="3" spans="1:4" ht="28.8" x14ac:dyDescent="0.55000000000000004">
      <c r="A3" s="164" t="s">
        <v>356</v>
      </c>
      <c r="B3" s="176"/>
      <c r="C3" s="169"/>
      <c r="D3" s="169"/>
    </row>
    <row r="4" spans="1:4" ht="15" customHeight="1" x14ac:dyDescent="0.55000000000000004">
      <c r="A4" s="165"/>
      <c r="B4" s="176"/>
      <c r="C4" s="169"/>
      <c r="D4" s="169"/>
    </row>
    <row r="5" spans="1:4" ht="28.8" x14ac:dyDescent="0.55000000000000004">
      <c r="A5" s="164" t="s">
        <v>181</v>
      </c>
      <c r="B5" s="176"/>
      <c r="C5" s="169"/>
      <c r="D5" s="169"/>
    </row>
    <row r="6" spans="1:4" x14ac:dyDescent="0.35">
      <c r="A6" s="169"/>
      <c r="B6" s="169"/>
      <c r="C6" s="169"/>
      <c r="D6" s="169"/>
    </row>
    <row r="7" spans="1:4" x14ac:dyDescent="0.35">
      <c r="A7" s="171" t="s">
        <v>182</v>
      </c>
      <c r="B7" s="171"/>
      <c r="C7" s="169"/>
      <c r="D7" s="169"/>
    </row>
    <row r="8" spans="1:4" x14ac:dyDescent="0.35">
      <c r="A8" s="172" t="s">
        <v>183</v>
      </c>
      <c r="B8" s="172"/>
      <c r="C8" s="169"/>
      <c r="D8" s="169"/>
    </row>
    <row r="9" spans="1:4" x14ac:dyDescent="0.35">
      <c r="A9" s="172" t="s">
        <v>184</v>
      </c>
      <c r="B9" s="172"/>
      <c r="C9" s="169"/>
      <c r="D9" s="169"/>
    </row>
    <row r="10" spans="1:4" x14ac:dyDescent="0.35">
      <c r="A10" s="173" t="s">
        <v>363</v>
      </c>
      <c r="B10" s="173"/>
      <c r="C10" s="169"/>
      <c r="D10" s="169"/>
    </row>
    <row r="11" spans="1:4" x14ac:dyDescent="0.35">
      <c r="A11" s="173" t="s">
        <v>314</v>
      </c>
      <c r="B11" s="173"/>
      <c r="C11" s="169"/>
      <c r="D11" s="169"/>
    </row>
    <row r="12" spans="1:4" x14ac:dyDescent="0.35">
      <c r="A12" s="173" t="s">
        <v>320</v>
      </c>
      <c r="B12" s="173"/>
      <c r="C12" s="169"/>
      <c r="D12" s="169"/>
    </row>
    <row r="13" spans="1:4" x14ac:dyDescent="0.35">
      <c r="A13" s="173" t="s">
        <v>357</v>
      </c>
      <c r="B13" s="173"/>
      <c r="C13" s="169"/>
      <c r="D13" s="169"/>
    </row>
    <row r="14" spans="1:4" x14ac:dyDescent="0.35">
      <c r="A14" s="169"/>
      <c r="B14" s="169"/>
      <c r="C14" s="169"/>
      <c r="D14" s="169"/>
    </row>
    <row r="15" spans="1:4" ht="36" x14ac:dyDescent="0.35">
      <c r="A15" s="174"/>
      <c r="B15" s="175" t="s">
        <v>358</v>
      </c>
      <c r="C15" s="169"/>
      <c r="D15" s="169"/>
    </row>
    <row r="16" spans="1:4" x14ac:dyDescent="0.35">
      <c r="A16" s="169"/>
      <c r="B16" s="169"/>
      <c r="C16" s="169"/>
      <c r="D16" s="169"/>
    </row>
    <row r="17" spans="1:4" x14ac:dyDescent="0.35">
      <c r="A17" s="169"/>
      <c r="B17" s="169"/>
      <c r="C17" s="169"/>
      <c r="D17" s="169"/>
    </row>
    <row r="18" spans="1:4" x14ac:dyDescent="0.35">
      <c r="A18" s="169"/>
      <c r="B18" s="168" t="s">
        <v>185</v>
      </c>
      <c r="C18" s="169"/>
      <c r="D18" s="169"/>
    </row>
    <row r="19" spans="1:4" x14ac:dyDescent="0.35">
      <c r="A19" s="169"/>
      <c r="B19" s="169"/>
      <c r="C19" s="169"/>
      <c r="D19" s="169"/>
    </row>
    <row r="20" spans="1:4" x14ac:dyDescent="0.35">
      <c r="A20" s="169"/>
      <c r="B20" s="169"/>
      <c r="C20" s="169"/>
      <c r="D20" s="169"/>
    </row>
    <row r="21" spans="1:4" x14ac:dyDescent="0.35">
      <c r="A21" s="169"/>
      <c r="B21" s="169"/>
      <c r="C21" s="169"/>
      <c r="D21" s="169"/>
    </row>
    <row r="22" spans="1:4" x14ac:dyDescent="0.35">
      <c r="A22" s="169"/>
      <c r="B22" s="169"/>
      <c r="C22" s="169"/>
      <c r="D22" s="169"/>
    </row>
  </sheetData>
  <sheetProtection sheet="1" objects="1" scenarios="1"/>
  <phoneticPr fontId="2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4294967292" verticalDpi="0" r:id="rId1"/>
  <headerFooter alignWithMargins="0">
    <oddHeader>&amp;A</oddHeader>
    <oddFooter>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="130" zoomScaleNormal="130" workbookViewId="0"/>
  </sheetViews>
  <sheetFormatPr baseColWidth="10" defaultColWidth="11.44140625" defaultRowHeight="15.6" x14ac:dyDescent="0.3"/>
  <cols>
    <col min="1" max="1" width="13.44140625" style="137" bestFit="1" customWidth="1"/>
    <col min="2" max="2" width="16.33203125" style="137" customWidth="1"/>
    <col min="3" max="6" width="13.5546875" style="137" customWidth="1"/>
    <col min="7" max="11" width="11.44140625" style="137"/>
    <col min="12" max="12" width="5.44140625" style="137" hidden="1" customWidth="1"/>
    <col min="13" max="13" width="2.5546875" style="137" hidden="1" customWidth="1"/>
    <col min="14" max="14" width="5.44140625" style="137" customWidth="1"/>
    <col min="15" max="16384" width="11.44140625" style="137"/>
  </cols>
  <sheetData>
    <row r="1" spans="1:13" ht="23.4" x14ac:dyDescent="0.45">
      <c r="A1" s="136" t="s">
        <v>208</v>
      </c>
    </row>
    <row r="2" spans="1:13" x14ac:dyDescent="0.3">
      <c r="A2" s="138"/>
      <c r="B2" s="139"/>
      <c r="C2" s="140" t="s">
        <v>207</v>
      </c>
      <c r="D2" s="140"/>
      <c r="E2" s="140"/>
      <c r="F2" s="140"/>
      <c r="G2" s="139"/>
    </row>
    <row r="3" spans="1:13" x14ac:dyDescent="0.3">
      <c r="A3" s="138"/>
      <c r="C3" s="141" t="s">
        <v>187</v>
      </c>
      <c r="D3" s="140" t="s">
        <v>188</v>
      </c>
      <c r="E3" s="140"/>
      <c r="F3" s="140"/>
    </row>
    <row r="4" spans="1:13" x14ac:dyDescent="0.3">
      <c r="A4" s="138"/>
      <c r="B4" s="142"/>
      <c r="C4" s="143">
        <v>2</v>
      </c>
      <c r="D4" s="144">
        <v>3</v>
      </c>
      <c r="E4" s="145">
        <v>3</v>
      </c>
      <c r="F4" s="146">
        <v>3</v>
      </c>
      <c r="G4" s="142"/>
    </row>
    <row r="5" spans="1:13" ht="24.75" customHeight="1" x14ac:dyDescent="0.3">
      <c r="A5" s="147" t="s">
        <v>206</v>
      </c>
      <c r="B5" s="148" t="s">
        <v>186</v>
      </c>
      <c r="C5" s="149" t="s">
        <v>190</v>
      </c>
      <c r="D5" s="150" t="s">
        <v>191</v>
      </c>
      <c r="E5" s="151" t="s">
        <v>192</v>
      </c>
      <c r="F5" s="152" t="s">
        <v>193</v>
      </c>
      <c r="G5" s="153" t="s">
        <v>189</v>
      </c>
      <c r="H5" s="154" t="s">
        <v>210</v>
      </c>
    </row>
    <row r="6" spans="1:13" x14ac:dyDescent="0.3">
      <c r="A6" s="155" t="s">
        <v>200</v>
      </c>
      <c r="B6" s="156">
        <v>31</v>
      </c>
      <c r="C6" s="157">
        <v>0</v>
      </c>
      <c r="D6" s="158">
        <v>1</v>
      </c>
      <c r="E6" s="159">
        <v>2</v>
      </c>
      <c r="F6" s="160">
        <v>0</v>
      </c>
      <c r="G6" s="161"/>
      <c r="H6" s="162"/>
      <c r="J6" s="163" t="str">
        <f t="shared" ref="J6:J17" si="0">IF(G6="","",IF(G6=L6,"richtig","falsch"))</f>
        <v/>
      </c>
      <c r="K6" s="163" t="str">
        <f t="shared" ref="K6:K17" si="1">IF(H6="","",IF(H6=M6,"richtig","falsch"))</f>
        <v/>
      </c>
      <c r="L6" s="137">
        <f>IF(B6="","",B6+C6*$C$4+D6*$D$4+E6*$E$4+F6*$F$4)</f>
        <v>40</v>
      </c>
      <c r="M6" s="137" t="str">
        <f>IF(G6="","",RANK(G6,$G$6:$G$17,1))</f>
        <v/>
      </c>
    </row>
    <row r="7" spans="1:13" x14ac:dyDescent="0.3">
      <c r="A7" s="155" t="s">
        <v>201</v>
      </c>
      <c r="B7" s="156"/>
      <c r="C7" s="157"/>
      <c r="D7" s="158"/>
      <c r="E7" s="159"/>
      <c r="F7" s="160"/>
      <c r="G7" s="161"/>
      <c r="H7" s="162"/>
      <c r="J7" s="163" t="str">
        <f t="shared" si="0"/>
        <v/>
      </c>
      <c r="K7" s="163" t="str">
        <f t="shared" si="1"/>
        <v/>
      </c>
      <c r="L7" s="137" t="str">
        <f t="shared" ref="L7:L17" si="2">IF(B7="","",B7+C7*$C$4+D7*$D$4+E7*$E$4+F7*$F$4)</f>
        <v/>
      </c>
      <c r="M7" s="137" t="str">
        <f t="shared" ref="M7:M17" si="3">IF(G7="","",RANK(G7,$G$6:$G$17,1))</f>
        <v/>
      </c>
    </row>
    <row r="8" spans="1:13" x14ac:dyDescent="0.3">
      <c r="A8" s="155" t="s">
        <v>194</v>
      </c>
      <c r="B8" s="156">
        <v>36</v>
      </c>
      <c r="C8" s="157">
        <v>1</v>
      </c>
      <c r="D8" s="158">
        <v>1</v>
      </c>
      <c r="E8" s="159">
        <v>0</v>
      </c>
      <c r="F8" s="160">
        <v>0</v>
      </c>
      <c r="G8" s="161"/>
      <c r="H8" s="162"/>
      <c r="J8" s="163" t="str">
        <f t="shared" si="0"/>
        <v/>
      </c>
      <c r="K8" s="163" t="str">
        <f t="shared" si="1"/>
        <v/>
      </c>
      <c r="L8" s="137">
        <f t="shared" si="2"/>
        <v>41</v>
      </c>
      <c r="M8" s="137" t="str">
        <f t="shared" si="3"/>
        <v/>
      </c>
    </row>
    <row r="9" spans="1:13" x14ac:dyDescent="0.3">
      <c r="A9" s="155" t="s">
        <v>205</v>
      </c>
      <c r="B9" s="156">
        <v>37</v>
      </c>
      <c r="C9" s="157">
        <v>0</v>
      </c>
      <c r="D9" s="158">
        <v>2</v>
      </c>
      <c r="E9" s="159">
        <v>4</v>
      </c>
      <c r="F9" s="160">
        <v>0</v>
      </c>
      <c r="G9" s="161"/>
      <c r="H9" s="162"/>
      <c r="J9" s="163" t="str">
        <f t="shared" si="0"/>
        <v/>
      </c>
      <c r="K9" s="163" t="str">
        <f t="shared" si="1"/>
        <v/>
      </c>
      <c r="L9" s="137">
        <f t="shared" si="2"/>
        <v>55</v>
      </c>
      <c r="M9" s="137" t="str">
        <f t="shared" si="3"/>
        <v/>
      </c>
    </row>
    <row r="10" spans="1:13" x14ac:dyDescent="0.3">
      <c r="A10" s="155" t="s">
        <v>196</v>
      </c>
      <c r="B10" s="156">
        <v>33</v>
      </c>
      <c r="C10" s="157">
        <v>0</v>
      </c>
      <c r="D10" s="158">
        <v>4</v>
      </c>
      <c r="E10" s="159">
        <v>1</v>
      </c>
      <c r="F10" s="160">
        <v>0</v>
      </c>
      <c r="G10" s="161"/>
      <c r="H10" s="162"/>
      <c r="J10" s="163" t="str">
        <f t="shared" si="0"/>
        <v/>
      </c>
      <c r="K10" s="163" t="str">
        <f t="shared" si="1"/>
        <v/>
      </c>
      <c r="L10" s="137">
        <f t="shared" si="2"/>
        <v>48</v>
      </c>
      <c r="M10" s="137" t="str">
        <f t="shared" si="3"/>
        <v/>
      </c>
    </row>
    <row r="11" spans="1:13" x14ac:dyDescent="0.3">
      <c r="A11" s="155" t="s">
        <v>197</v>
      </c>
      <c r="B11" s="156"/>
      <c r="C11" s="157"/>
      <c r="D11" s="158"/>
      <c r="E11" s="159"/>
      <c r="F11" s="160" t="str">
        <f>IF(B11="","",B11*F$5)</f>
        <v/>
      </c>
      <c r="G11" s="161"/>
      <c r="H11" s="162"/>
      <c r="J11" s="163" t="str">
        <f t="shared" si="0"/>
        <v/>
      </c>
      <c r="K11" s="163" t="str">
        <f t="shared" si="1"/>
        <v/>
      </c>
      <c r="L11" s="137" t="str">
        <f t="shared" si="2"/>
        <v/>
      </c>
      <c r="M11" s="137" t="str">
        <f t="shared" si="3"/>
        <v/>
      </c>
    </row>
    <row r="12" spans="1:13" x14ac:dyDescent="0.3">
      <c r="A12" s="155" t="s">
        <v>203</v>
      </c>
      <c r="B12" s="156">
        <v>31</v>
      </c>
      <c r="C12" s="157">
        <v>0</v>
      </c>
      <c r="D12" s="158">
        <v>2</v>
      </c>
      <c r="E12" s="159">
        <v>0</v>
      </c>
      <c r="F12" s="160">
        <v>0</v>
      </c>
      <c r="G12" s="161"/>
      <c r="H12" s="162"/>
      <c r="J12" s="163" t="str">
        <f t="shared" si="0"/>
        <v/>
      </c>
      <c r="K12" s="163" t="str">
        <f t="shared" si="1"/>
        <v/>
      </c>
      <c r="L12" s="137">
        <f t="shared" si="2"/>
        <v>37</v>
      </c>
      <c r="M12" s="137" t="str">
        <f t="shared" si="3"/>
        <v/>
      </c>
    </row>
    <row r="13" spans="1:13" x14ac:dyDescent="0.3">
      <c r="A13" s="155" t="s">
        <v>195</v>
      </c>
      <c r="B13" s="156">
        <v>34</v>
      </c>
      <c r="C13" s="157">
        <v>0</v>
      </c>
      <c r="D13" s="158">
        <v>4</v>
      </c>
      <c r="E13" s="159">
        <v>0</v>
      </c>
      <c r="F13" s="160">
        <v>0</v>
      </c>
      <c r="G13" s="161"/>
      <c r="H13" s="162"/>
      <c r="J13" s="163" t="str">
        <f t="shared" si="0"/>
        <v/>
      </c>
      <c r="K13" s="163" t="str">
        <f t="shared" si="1"/>
        <v/>
      </c>
      <c r="L13" s="137">
        <f t="shared" si="2"/>
        <v>46</v>
      </c>
      <c r="M13" s="137" t="str">
        <f t="shared" si="3"/>
        <v/>
      </c>
    </row>
    <row r="14" spans="1:13" x14ac:dyDescent="0.3">
      <c r="A14" s="155" t="s">
        <v>204</v>
      </c>
      <c r="B14" s="156"/>
      <c r="C14" s="157"/>
      <c r="D14" s="158"/>
      <c r="E14" s="159"/>
      <c r="F14" s="160"/>
      <c r="G14" s="161"/>
      <c r="H14" s="162"/>
      <c r="J14" s="163" t="str">
        <f t="shared" si="0"/>
        <v/>
      </c>
      <c r="K14" s="163" t="str">
        <f t="shared" si="1"/>
        <v/>
      </c>
      <c r="L14" s="137" t="str">
        <f t="shared" si="2"/>
        <v/>
      </c>
      <c r="M14" s="137" t="str">
        <f t="shared" si="3"/>
        <v/>
      </c>
    </row>
    <row r="15" spans="1:13" x14ac:dyDescent="0.3">
      <c r="A15" s="155" t="s">
        <v>199</v>
      </c>
      <c r="B15" s="156">
        <v>31</v>
      </c>
      <c r="C15" s="157">
        <v>0</v>
      </c>
      <c r="D15" s="158">
        <v>3</v>
      </c>
      <c r="E15" s="159">
        <v>1</v>
      </c>
      <c r="F15" s="160">
        <v>0</v>
      </c>
      <c r="G15" s="161"/>
      <c r="H15" s="162"/>
      <c r="J15" s="163" t="str">
        <f t="shared" si="0"/>
        <v/>
      </c>
      <c r="K15" s="163" t="str">
        <f t="shared" si="1"/>
        <v/>
      </c>
      <c r="L15" s="137">
        <f t="shared" si="2"/>
        <v>43</v>
      </c>
      <c r="M15" s="137" t="str">
        <f t="shared" si="3"/>
        <v/>
      </c>
    </row>
    <row r="16" spans="1:13" x14ac:dyDescent="0.3">
      <c r="A16" s="155" t="s">
        <v>198</v>
      </c>
      <c r="B16" s="156">
        <v>35</v>
      </c>
      <c r="C16" s="157">
        <v>1</v>
      </c>
      <c r="D16" s="158">
        <v>3</v>
      </c>
      <c r="E16" s="159">
        <v>1</v>
      </c>
      <c r="F16" s="160">
        <v>0</v>
      </c>
      <c r="G16" s="161"/>
      <c r="H16" s="162"/>
      <c r="J16" s="163" t="str">
        <f t="shared" si="0"/>
        <v/>
      </c>
      <c r="K16" s="163" t="str">
        <f t="shared" si="1"/>
        <v/>
      </c>
      <c r="L16" s="137">
        <f t="shared" si="2"/>
        <v>49</v>
      </c>
      <c r="M16" s="137" t="str">
        <f t="shared" si="3"/>
        <v/>
      </c>
    </row>
    <row r="17" spans="1:13" x14ac:dyDescent="0.3">
      <c r="A17" s="155" t="s">
        <v>202</v>
      </c>
      <c r="B17" s="156">
        <v>33</v>
      </c>
      <c r="C17" s="157">
        <v>0</v>
      </c>
      <c r="D17" s="158">
        <v>3</v>
      </c>
      <c r="E17" s="159">
        <v>2</v>
      </c>
      <c r="F17" s="160">
        <v>0</v>
      </c>
      <c r="G17" s="161"/>
      <c r="H17" s="162"/>
      <c r="J17" s="163" t="str">
        <f t="shared" si="0"/>
        <v/>
      </c>
      <c r="K17" s="163" t="str">
        <f t="shared" si="1"/>
        <v/>
      </c>
      <c r="L17" s="137">
        <f t="shared" si="2"/>
        <v>48</v>
      </c>
      <c r="M17" s="137" t="str">
        <f t="shared" si="3"/>
        <v/>
      </c>
    </row>
    <row r="19" spans="1:13" x14ac:dyDescent="0.3">
      <c r="A19" s="112" t="s">
        <v>209</v>
      </c>
      <c r="B19" s="113"/>
      <c r="C19" s="113"/>
      <c r="D19" s="113"/>
      <c r="E19" s="113"/>
      <c r="F19" s="113"/>
      <c r="G19" s="113"/>
      <c r="H19" s="113"/>
    </row>
    <row r="20" spans="1:13" x14ac:dyDescent="0.3">
      <c r="A20" s="113">
        <v>1</v>
      </c>
      <c r="B20" s="113" t="s">
        <v>214</v>
      </c>
      <c r="C20" s="113"/>
      <c r="D20" s="113"/>
      <c r="E20" s="113"/>
      <c r="F20" s="113"/>
      <c r="G20" s="113"/>
      <c r="H20" s="113"/>
    </row>
    <row r="21" spans="1:13" x14ac:dyDescent="0.3">
      <c r="A21" s="113">
        <v>2</v>
      </c>
      <c r="B21" s="113" t="s">
        <v>212</v>
      </c>
      <c r="C21" s="113"/>
      <c r="D21" s="113"/>
      <c r="E21" s="113"/>
      <c r="F21" s="113"/>
      <c r="G21" s="113"/>
      <c r="H21" s="113"/>
    </row>
    <row r="22" spans="1:13" x14ac:dyDescent="0.3">
      <c r="A22" s="113"/>
      <c r="B22" s="113" t="s">
        <v>213</v>
      </c>
      <c r="C22" s="113"/>
      <c r="D22" s="113"/>
      <c r="E22" s="113"/>
      <c r="F22" s="113"/>
      <c r="G22" s="113"/>
      <c r="H22" s="113"/>
    </row>
    <row r="23" spans="1:13" x14ac:dyDescent="0.3">
      <c r="A23" s="113">
        <v>3</v>
      </c>
      <c r="B23" s="113" t="s">
        <v>215</v>
      </c>
      <c r="C23" s="113"/>
      <c r="D23" s="113"/>
      <c r="E23" s="113"/>
      <c r="F23" s="113"/>
      <c r="G23" s="113"/>
      <c r="H23" s="113"/>
    </row>
    <row r="24" spans="1:13" x14ac:dyDescent="0.3">
      <c r="A24" s="113"/>
      <c r="B24" s="113" t="s">
        <v>216</v>
      </c>
      <c r="C24" s="113"/>
      <c r="D24" s="113"/>
      <c r="E24" s="113"/>
      <c r="F24" s="113"/>
      <c r="G24" s="113"/>
      <c r="H24" s="113"/>
    </row>
    <row r="25" spans="1:13" x14ac:dyDescent="0.3">
      <c r="A25" s="113"/>
      <c r="B25" s="113" t="s">
        <v>211</v>
      </c>
      <c r="C25" s="113"/>
      <c r="D25" s="113"/>
      <c r="E25" s="113"/>
      <c r="F25" s="113"/>
      <c r="G25" s="113"/>
      <c r="H25" s="113"/>
    </row>
  </sheetData>
  <mergeCells count="2">
    <mergeCell ref="C2:F2"/>
    <mergeCell ref="D3:F3"/>
  </mergeCells>
  <phoneticPr fontId="26" type="noConversion"/>
  <conditionalFormatting sqref="J6:K17">
    <cfRule type="cellIs" dxfId="5" priority="1" stopIfTrue="1" operator="equal">
      <formula>"richtig"</formula>
    </cfRule>
    <cfRule type="cellIs" dxfId="4" priority="2" stopIfTrue="1" operator="equal">
      <formula>FALSE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="130" zoomScaleNormal="130" workbookViewId="0"/>
  </sheetViews>
  <sheetFormatPr baseColWidth="10" defaultColWidth="11.44140625" defaultRowHeight="14.4" x14ac:dyDescent="0.3"/>
  <cols>
    <col min="1" max="1" width="11.88671875" style="117" bestFit="1" customWidth="1"/>
    <col min="2" max="2" width="9.109375" style="117" bestFit="1" customWidth="1"/>
    <col min="3" max="4" width="10.5546875" style="135" bestFit="1" customWidth="1"/>
    <col min="5" max="5" width="11.77734375" style="135" customWidth="1"/>
    <col min="6" max="6" width="10.77734375" style="117" customWidth="1"/>
    <col min="7" max="8" width="8.109375" style="135" customWidth="1"/>
    <col min="9" max="9" width="5" style="117" hidden="1" customWidth="1"/>
    <col min="10" max="10" width="2.33203125" style="117" hidden="1" customWidth="1"/>
    <col min="11" max="11" width="8" style="117" customWidth="1"/>
    <col min="12" max="12" width="16.44140625" style="117" customWidth="1"/>
    <col min="13" max="13" width="15.33203125" style="117" customWidth="1"/>
    <col min="14" max="14" width="0" style="117" hidden="1" customWidth="1"/>
    <col min="15" max="16384" width="11.44140625" style="117"/>
  </cols>
  <sheetData>
    <row r="1" spans="1:15" x14ac:dyDescent="0.3">
      <c r="A1" s="114" t="s">
        <v>217</v>
      </c>
      <c r="B1" s="114" t="s">
        <v>218</v>
      </c>
      <c r="C1" s="115" t="s">
        <v>299</v>
      </c>
      <c r="D1" s="115" t="s">
        <v>310</v>
      </c>
      <c r="E1" s="115" t="s">
        <v>4</v>
      </c>
      <c r="F1" s="114" t="s">
        <v>298</v>
      </c>
      <c r="G1" s="116" t="str">
        <f>IF(G2="","","Jahrg.")</f>
        <v/>
      </c>
      <c r="H1" s="116" t="str">
        <f>IF(H2="","","Gruppe")</f>
        <v/>
      </c>
      <c r="K1" s="118" t="s">
        <v>209</v>
      </c>
      <c r="L1" s="119"/>
      <c r="M1" s="119"/>
    </row>
    <row r="2" spans="1:15" x14ac:dyDescent="0.3">
      <c r="A2" s="120" t="s">
        <v>219</v>
      </c>
      <c r="B2" s="120" t="s">
        <v>220</v>
      </c>
      <c r="C2" s="121" t="s">
        <v>300</v>
      </c>
      <c r="D2" s="121" t="s">
        <v>221</v>
      </c>
      <c r="E2" s="121"/>
      <c r="F2" s="122"/>
      <c r="G2" s="116" t="str">
        <f>IF(E2="","",IF(E2=I2,"richtig","falsch"))</f>
        <v/>
      </c>
      <c r="H2" s="116" t="str">
        <f>IF(F2="","",IF(F2=J2,"richtig","falsch"))</f>
        <v/>
      </c>
      <c r="I2" s="117">
        <f>YEAR(D2)</f>
        <v>1986</v>
      </c>
      <c r="J2" s="117" t="str">
        <f>IF(C2="m",IF(YEAR(D2)&lt;=1986,"A","B"),IF(YEAR(D2)&lt;=1986,"C","D"))</f>
        <v>C</v>
      </c>
      <c r="K2" s="118"/>
      <c r="L2" s="119"/>
      <c r="M2" s="119"/>
    </row>
    <row r="3" spans="1:15" x14ac:dyDescent="0.3">
      <c r="A3" s="120" t="s">
        <v>222</v>
      </c>
      <c r="B3" s="120" t="s">
        <v>223</v>
      </c>
      <c r="C3" s="121" t="s">
        <v>300</v>
      </c>
      <c r="D3" s="121" t="s">
        <v>224</v>
      </c>
      <c r="E3" s="121"/>
      <c r="F3" s="122"/>
      <c r="G3" s="116" t="str">
        <f t="shared" ref="G3:G30" si="0">IF(E3="","",IF(E3=I3,"richtig","falsch"))</f>
        <v/>
      </c>
      <c r="H3" s="116" t="str">
        <f t="shared" ref="H3:H30" si="1">IF(F3="","",IF(F3=J3,"richtig","falsch"))</f>
        <v/>
      </c>
      <c r="I3" s="117">
        <f t="shared" ref="I3:I30" si="2">YEAR(D3)</f>
        <v>1986</v>
      </c>
      <c r="J3" s="117" t="str">
        <f t="shared" ref="J3:J30" si="3">IF(C3="m",IF(YEAR(D3)&lt;=1986,"A","B"),IF(YEAR(D3)&lt;=1986,"C","D"))</f>
        <v>C</v>
      </c>
      <c r="K3" s="118" t="s">
        <v>315</v>
      </c>
      <c r="L3" s="119"/>
      <c r="M3" s="119"/>
      <c r="O3" s="123" t="s">
        <v>361</v>
      </c>
    </row>
    <row r="4" spans="1:15" x14ac:dyDescent="0.3">
      <c r="A4" s="120" t="s">
        <v>225</v>
      </c>
      <c r="B4" s="120" t="s">
        <v>226</v>
      </c>
      <c r="C4" s="121" t="s">
        <v>300</v>
      </c>
      <c r="D4" s="121" t="s">
        <v>227</v>
      </c>
      <c r="E4" s="121"/>
      <c r="F4" s="122"/>
      <c r="G4" s="116" t="str">
        <f t="shared" si="0"/>
        <v/>
      </c>
      <c r="H4" s="116" t="str">
        <f t="shared" si="1"/>
        <v/>
      </c>
      <c r="I4" s="117">
        <f t="shared" si="2"/>
        <v>1987</v>
      </c>
      <c r="J4" s="117" t="str">
        <f t="shared" si="3"/>
        <v>D</v>
      </c>
      <c r="K4" s="119" t="s">
        <v>364</v>
      </c>
      <c r="L4" s="119"/>
      <c r="M4" s="119"/>
    </row>
    <row r="5" spans="1:15" x14ac:dyDescent="0.3">
      <c r="A5" s="120" t="s">
        <v>228</v>
      </c>
      <c r="B5" s="120" t="s">
        <v>229</v>
      </c>
      <c r="C5" s="121" t="s">
        <v>300</v>
      </c>
      <c r="D5" s="121" t="s">
        <v>230</v>
      </c>
      <c r="E5" s="121"/>
      <c r="F5" s="122"/>
      <c r="G5" s="116" t="str">
        <f t="shared" si="0"/>
        <v/>
      </c>
      <c r="H5" s="116" t="str">
        <f t="shared" si="1"/>
        <v/>
      </c>
      <c r="I5" s="117">
        <f t="shared" si="2"/>
        <v>1987</v>
      </c>
      <c r="J5" s="117" t="str">
        <f t="shared" si="3"/>
        <v>D</v>
      </c>
      <c r="K5" s="119" t="s">
        <v>311</v>
      </c>
      <c r="L5" s="119"/>
      <c r="M5" s="119"/>
    </row>
    <row r="6" spans="1:15" x14ac:dyDescent="0.3">
      <c r="A6" s="120" t="s">
        <v>231</v>
      </c>
      <c r="B6" s="120" t="s">
        <v>220</v>
      </c>
      <c r="C6" s="121" t="s">
        <v>300</v>
      </c>
      <c r="D6" s="121" t="s">
        <v>232</v>
      </c>
      <c r="E6" s="121"/>
      <c r="F6" s="122"/>
      <c r="G6" s="116" t="str">
        <f t="shared" si="0"/>
        <v/>
      </c>
      <c r="H6" s="116" t="str">
        <f t="shared" si="1"/>
        <v/>
      </c>
      <c r="I6" s="117">
        <f t="shared" si="2"/>
        <v>1987</v>
      </c>
      <c r="J6" s="117" t="str">
        <f t="shared" si="3"/>
        <v>D</v>
      </c>
      <c r="K6" s="119" t="s">
        <v>312</v>
      </c>
      <c r="L6" s="119"/>
      <c r="M6" s="119"/>
    </row>
    <row r="7" spans="1:15" x14ac:dyDescent="0.3">
      <c r="A7" s="120" t="s">
        <v>233</v>
      </c>
      <c r="B7" s="120" t="s">
        <v>234</v>
      </c>
      <c r="C7" s="121" t="s">
        <v>301</v>
      </c>
      <c r="D7" s="121" t="s">
        <v>235</v>
      </c>
      <c r="E7" s="121"/>
      <c r="F7" s="122"/>
      <c r="G7" s="116" t="str">
        <f t="shared" si="0"/>
        <v/>
      </c>
      <c r="H7" s="116" t="str">
        <f t="shared" si="1"/>
        <v/>
      </c>
      <c r="I7" s="117">
        <f t="shared" si="2"/>
        <v>1986</v>
      </c>
      <c r="J7" s="117" t="str">
        <f t="shared" si="3"/>
        <v>A</v>
      </c>
      <c r="K7" s="119" t="s">
        <v>313</v>
      </c>
      <c r="L7" s="119"/>
      <c r="M7" s="119"/>
    </row>
    <row r="8" spans="1:15" x14ac:dyDescent="0.3">
      <c r="A8" s="120" t="s">
        <v>236</v>
      </c>
      <c r="B8" s="120" t="s">
        <v>237</v>
      </c>
      <c r="C8" s="121" t="s">
        <v>300</v>
      </c>
      <c r="D8" s="121" t="s">
        <v>238</v>
      </c>
      <c r="E8" s="121"/>
      <c r="F8" s="122"/>
      <c r="G8" s="116" t="str">
        <f t="shared" si="0"/>
        <v/>
      </c>
      <c r="H8" s="116" t="str">
        <f t="shared" si="1"/>
        <v/>
      </c>
      <c r="I8" s="117">
        <f t="shared" si="2"/>
        <v>1987</v>
      </c>
      <c r="J8" s="117" t="str">
        <f t="shared" si="3"/>
        <v>D</v>
      </c>
      <c r="K8" s="119"/>
      <c r="L8" s="119"/>
      <c r="M8" s="119"/>
    </row>
    <row r="9" spans="1:15" x14ac:dyDescent="0.3">
      <c r="A9" s="120" t="s">
        <v>239</v>
      </c>
      <c r="B9" s="120" t="s">
        <v>240</v>
      </c>
      <c r="C9" s="121" t="s">
        <v>301</v>
      </c>
      <c r="D9" s="121" t="s">
        <v>241</v>
      </c>
      <c r="E9" s="121"/>
      <c r="F9" s="122"/>
      <c r="G9" s="116" t="str">
        <f t="shared" si="0"/>
        <v/>
      </c>
      <c r="H9" s="116" t="str">
        <f t="shared" si="1"/>
        <v/>
      </c>
      <c r="I9" s="117">
        <f t="shared" si="2"/>
        <v>1987</v>
      </c>
      <c r="J9" s="117" t="str">
        <f t="shared" si="3"/>
        <v>B</v>
      </c>
      <c r="K9" s="124" t="s">
        <v>298</v>
      </c>
      <c r="L9" s="125" t="s">
        <v>4</v>
      </c>
      <c r="M9" s="126" t="s">
        <v>299</v>
      </c>
    </row>
    <row r="10" spans="1:15" x14ac:dyDescent="0.3">
      <c r="A10" s="120" t="s">
        <v>113</v>
      </c>
      <c r="B10" s="120" t="s">
        <v>242</v>
      </c>
      <c r="C10" s="121" t="s">
        <v>300</v>
      </c>
      <c r="D10" s="121" t="s">
        <v>243</v>
      </c>
      <c r="E10" s="121"/>
      <c r="F10" s="122"/>
      <c r="G10" s="116" t="str">
        <f t="shared" si="0"/>
        <v/>
      </c>
      <c r="H10" s="116" t="str">
        <f t="shared" si="1"/>
        <v/>
      </c>
      <c r="I10" s="117">
        <f t="shared" si="2"/>
        <v>1986</v>
      </c>
      <c r="J10" s="117" t="str">
        <f t="shared" si="3"/>
        <v>C</v>
      </c>
      <c r="K10" s="127" t="s">
        <v>302</v>
      </c>
      <c r="L10" s="128" t="s">
        <v>306</v>
      </c>
      <c r="M10" s="129" t="s">
        <v>307</v>
      </c>
    </row>
    <row r="11" spans="1:15" x14ac:dyDescent="0.3">
      <c r="A11" s="120" t="s">
        <v>113</v>
      </c>
      <c r="B11" s="120" t="s">
        <v>244</v>
      </c>
      <c r="C11" s="121" t="s">
        <v>300</v>
      </c>
      <c r="D11" s="121" t="s">
        <v>245</v>
      </c>
      <c r="E11" s="121"/>
      <c r="F11" s="122"/>
      <c r="G11" s="116" t="str">
        <f t="shared" si="0"/>
        <v/>
      </c>
      <c r="H11" s="116" t="str">
        <f t="shared" si="1"/>
        <v/>
      </c>
      <c r="I11" s="117">
        <f t="shared" si="2"/>
        <v>1987</v>
      </c>
      <c r="J11" s="117" t="str">
        <f t="shared" si="3"/>
        <v>D</v>
      </c>
      <c r="K11" s="127" t="s">
        <v>303</v>
      </c>
      <c r="L11" s="128" t="s">
        <v>308</v>
      </c>
      <c r="M11" s="129" t="s">
        <v>307</v>
      </c>
    </row>
    <row r="12" spans="1:15" x14ac:dyDescent="0.3">
      <c r="A12" s="120" t="s">
        <v>113</v>
      </c>
      <c r="B12" s="120" t="s">
        <v>246</v>
      </c>
      <c r="C12" s="121" t="s">
        <v>300</v>
      </c>
      <c r="D12" s="121" t="s">
        <v>247</v>
      </c>
      <c r="E12" s="121"/>
      <c r="F12" s="122"/>
      <c r="G12" s="116" t="str">
        <f t="shared" si="0"/>
        <v/>
      </c>
      <c r="H12" s="116" t="str">
        <f t="shared" si="1"/>
        <v/>
      </c>
      <c r="I12" s="117">
        <f t="shared" si="2"/>
        <v>1986</v>
      </c>
      <c r="J12" s="117" t="str">
        <f t="shared" si="3"/>
        <v>C</v>
      </c>
      <c r="K12" s="127" t="s">
        <v>304</v>
      </c>
      <c r="L12" s="128" t="s">
        <v>306</v>
      </c>
      <c r="M12" s="129" t="s">
        <v>309</v>
      </c>
    </row>
    <row r="13" spans="1:15" x14ac:dyDescent="0.3">
      <c r="A13" s="120" t="s">
        <v>248</v>
      </c>
      <c r="B13" s="120" t="s">
        <v>249</v>
      </c>
      <c r="C13" s="121" t="s">
        <v>300</v>
      </c>
      <c r="D13" s="121" t="s">
        <v>250</v>
      </c>
      <c r="E13" s="121"/>
      <c r="F13" s="122"/>
      <c r="G13" s="116" t="str">
        <f t="shared" si="0"/>
        <v/>
      </c>
      <c r="H13" s="116" t="str">
        <f t="shared" si="1"/>
        <v/>
      </c>
      <c r="I13" s="117">
        <f t="shared" si="2"/>
        <v>1986</v>
      </c>
      <c r="J13" s="117" t="str">
        <f t="shared" si="3"/>
        <v>C</v>
      </c>
      <c r="K13" s="130" t="s">
        <v>305</v>
      </c>
      <c r="L13" s="131" t="s">
        <v>308</v>
      </c>
      <c r="M13" s="132" t="s">
        <v>309</v>
      </c>
    </row>
    <row r="14" spans="1:15" x14ac:dyDescent="0.3">
      <c r="A14" s="120" t="s">
        <v>248</v>
      </c>
      <c r="B14" s="120" t="s">
        <v>237</v>
      </c>
      <c r="C14" s="121" t="s">
        <v>300</v>
      </c>
      <c r="D14" s="121" t="s">
        <v>251</v>
      </c>
      <c r="E14" s="121"/>
      <c r="F14" s="122"/>
      <c r="G14" s="116" t="str">
        <f t="shared" si="0"/>
        <v/>
      </c>
      <c r="H14" s="116" t="str">
        <f t="shared" si="1"/>
        <v/>
      </c>
      <c r="I14" s="117">
        <f t="shared" si="2"/>
        <v>1987</v>
      </c>
      <c r="J14" s="117" t="str">
        <f t="shared" si="3"/>
        <v>D</v>
      </c>
      <c r="K14" s="119"/>
      <c r="L14" s="119"/>
      <c r="M14" s="119"/>
    </row>
    <row r="15" spans="1:15" x14ac:dyDescent="0.3">
      <c r="A15" s="120" t="s">
        <v>252</v>
      </c>
      <c r="B15" s="120" t="s">
        <v>253</v>
      </c>
      <c r="C15" s="121" t="s">
        <v>300</v>
      </c>
      <c r="D15" s="121" t="s">
        <v>254</v>
      </c>
      <c r="E15" s="121"/>
      <c r="F15" s="122"/>
      <c r="G15" s="116" t="str">
        <f t="shared" si="0"/>
        <v/>
      </c>
      <c r="H15" s="116" t="str">
        <f t="shared" si="1"/>
        <v/>
      </c>
      <c r="I15" s="117">
        <f t="shared" si="2"/>
        <v>1987</v>
      </c>
      <c r="J15" s="117" t="str">
        <f t="shared" si="3"/>
        <v>D</v>
      </c>
      <c r="K15" s="118" t="s">
        <v>316</v>
      </c>
      <c r="L15" s="119"/>
      <c r="M15" s="119"/>
    </row>
    <row r="16" spans="1:15" x14ac:dyDescent="0.3">
      <c r="A16" s="120" t="s">
        <v>255</v>
      </c>
      <c r="B16" s="120" t="s">
        <v>256</v>
      </c>
      <c r="C16" s="121" t="s">
        <v>300</v>
      </c>
      <c r="D16" s="121" t="s">
        <v>257</v>
      </c>
      <c r="E16" s="121"/>
      <c r="F16" s="122"/>
      <c r="G16" s="116" t="str">
        <f t="shared" si="0"/>
        <v/>
      </c>
      <c r="H16" s="116" t="str">
        <f t="shared" si="1"/>
        <v/>
      </c>
      <c r="I16" s="117">
        <f t="shared" si="2"/>
        <v>1986</v>
      </c>
      <c r="J16" s="117" t="str">
        <f t="shared" si="3"/>
        <v>C</v>
      </c>
      <c r="K16" s="119" t="s">
        <v>317</v>
      </c>
      <c r="L16" s="119"/>
      <c r="M16" s="119"/>
    </row>
    <row r="17" spans="1:14" x14ac:dyDescent="0.3">
      <c r="A17" s="120" t="s">
        <v>258</v>
      </c>
      <c r="B17" s="120" t="s">
        <v>259</v>
      </c>
      <c r="C17" s="121" t="s">
        <v>300</v>
      </c>
      <c r="D17" s="121" t="s">
        <v>260</v>
      </c>
      <c r="E17" s="121"/>
      <c r="F17" s="122"/>
      <c r="G17" s="116" t="str">
        <f t="shared" si="0"/>
        <v/>
      </c>
      <c r="H17" s="116" t="str">
        <f t="shared" si="1"/>
        <v/>
      </c>
      <c r="I17" s="117">
        <f t="shared" si="2"/>
        <v>1987</v>
      </c>
      <c r="J17" s="117" t="str">
        <f t="shared" si="3"/>
        <v>D</v>
      </c>
      <c r="K17" s="119" t="s">
        <v>318</v>
      </c>
      <c r="L17" s="119"/>
      <c r="M17" s="119"/>
    </row>
    <row r="18" spans="1:14" x14ac:dyDescent="0.3">
      <c r="A18" s="120" t="s">
        <v>261</v>
      </c>
      <c r="B18" s="120" t="s">
        <v>262</v>
      </c>
      <c r="C18" s="121" t="s">
        <v>301</v>
      </c>
      <c r="D18" s="121" t="s">
        <v>263</v>
      </c>
      <c r="E18" s="121"/>
      <c r="F18" s="122"/>
      <c r="G18" s="116" t="str">
        <f t="shared" si="0"/>
        <v/>
      </c>
      <c r="H18" s="116" t="str">
        <f t="shared" si="1"/>
        <v/>
      </c>
      <c r="I18" s="117">
        <f t="shared" si="2"/>
        <v>1987</v>
      </c>
      <c r="J18" s="117" t="str">
        <f t="shared" si="3"/>
        <v>B</v>
      </c>
      <c r="K18" s="119" t="s">
        <v>319</v>
      </c>
      <c r="L18" s="119"/>
      <c r="M18" s="119"/>
    </row>
    <row r="19" spans="1:14" x14ac:dyDescent="0.3">
      <c r="A19" s="120" t="s">
        <v>264</v>
      </c>
      <c r="B19" s="120" t="s">
        <v>265</v>
      </c>
      <c r="C19" s="121" t="s">
        <v>301</v>
      </c>
      <c r="D19" s="121" t="s">
        <v>266</v>
      </c>
      <c r="E19" s="121"/>
      <c r="F19" s="122"/>
      <c r="G19" s="116" t="str">
        <f t="shared" si="0"/>
        <v/>
      </c>
      <c r="H19" s="116" t="str">
        <f t="shared" si="1"/>
        <v/>
      </c>
      <c r="I19" s="117">
        <f t="shared" si="2"/>
        <v>1987</v>
      </c>
      <c r="J19" s="117" t="str">
        <f t="shared" si="3"/>
        <v>B</v>
      </c>
      <c r="K19" s="119"/>
      <c r="L19" s="119"/>
      <c r="M19" s="119"/>
    </row>
    <row r="20" spans="1:14" x14ac:dyDescent="0.3">
      <c r="A20" s="120" t="s">
        <v>267</v>
      </c>
      <c r="B20" s="120" t="s">
        <v>268</v>
      </c>
      <c r="C20" s="121" t="s">
        <v>300</v>
      </c>
      <c r="D20" s="121" t="s">
        <v>269</v>
      </c>
      <c r="E20" s="121"/>
      <c r="F20" s="122"/>
      <c r="G20" s="116" t="str">
        <f t="shared" si="0"/>
        <v/>
      </c>
      <c r="H20" s="116" t="str">
        <f t="shared" si="1"/>
        <v/>
      </c>
      <c r="I20" s="117">
        <f t="shared" si="2"/>
        <v>1987</v>
      </c>
      <c r="J20" s="117" t="str">
        <f t="shared" si="3"/>
        <v>D</v>
      </c>
    </row>
    <row r="21" spans="1:14" x14ac:dyDescent="0.3">
      <c r="A21" s="120" t="s">
        <v>270</v>
      </c>
      <c r="B21" s="120" t="s">
        <v>271</v>
      </c>
      <c r="C21" s="121" t="s">
        <v>301</v>
      </c>
      <c r="D21" s="121" t="s">
        <v>272</v>
      </c>
      <c r="E21" s="121"/>
      <c r="F21" s="122"/>
      <c r="G21" s="116" t="str">
        <f t="shared" si="0"/>
        <v/>
      </c>
      <c r="H21" s="116" t="str">
        <f t="shared" si="1"/>
        <v/>
      </c>
      <c r="I21" s="117">
        <f t="shared" si="2"/>
        <v>1987</v>
      </c>
      <c r="J21" s="117" t="str">
        <f t="shared" si="3"/>
        <v>B</v>
      </c>
    </row>
    <row r="22" spans="1:14" x14ac:dyDescent="0.3">
      <c r="A22" s="120" t="s">
        <v>273</v>
      </c>
      <c r="B22" s="120" t="s">
        <v>274</v>
      </c>
      <c r="C22" s="121" t="s">
        <v>301</v>
      </c>
      <c r="D22" s="121" t="s">
        <v>275</v>
      </c>
      <c r="E22" s="121"/>
      <c r="F22" s="122"/>
      <c r="G22" s="116" t="str">
        <f t="shared" si="0"/>
        <v/>
      </c>
      <c r="H22" s="116" t="str">
        <f t="shared" si="1"/>
        <v/>
      </c>
      <c r="I22" s="117">
        <f t="shared" si="2"/>
        <v>1987</v>
      </c>
      <c r="J22" s="117" t="str">
        <f t="shared" si="3"/>
        <v>B</v>
      </c>
      <c r="K22" s="133" t="s">
        <v>302</v>
      </c>
      <c r="L22" s="122"/>
      <c r="M22" s="134" t="str">
        <f>IF(L22="","",IF(L22=N22,"richtig","falsch"))</f>
        <v/>
      </c>
      <c r="N22" s="117">
        <f>COUNTIF($J$2:$J$30,K22)</f>
        <v>2</v>
      </c>
    </row>
    <row r="23" spans="1:14" x14ac:dyDescent="0.3">
      <c r="A23" s="120" t="s">
        <v>276</v>
      </c>
      <c r="B23" s="120" t="s">
        <v>277</v>
      </c>
      <c r="C23" s="121" t="s">
        <v>300</v>
      </c>
      <c r="D23" s="121" t="s">
        <v>278</v>
      </c>
      <c r="E23" s="121"/>
      <c r="F23" s="122"/>
      <c r="G23" s="116" t="str">
        <f t="shared" si="0"/>
        <v/>
      </c>
      <c r="H23" s="116" t="str">
        <f t="shared" si="1"/>
        <v/>
      </c>
      <c r="I23" s="117">
        <f t="shared" si="2"/>
        <v>1986</v>
      </c>
      <c r="J23" s="117" t="str">
        <f t="shared" si="3"/>
        <v>C</v>
      </c>
      <c r="K23" s="133" t="s">
        <v>303</v>
      </c>
      <c r="L23" s="122"/>
      <c r="M23" s="134" t="str">
        <f>IF(L23="","",IF(L23=N23,"richtig","falsch"))</f>
        <v/>
      </c>
      <c r="N23" s="117">
        <f>COUNTIF($J$2:$J$30,K23)</f>
        <v>6</v>
      </c>
    </row>
    <row r="24" spans="1:14" x14ac:dyDescent="0.3">
      <c r="A24" s="120" t="s">
        <v>279</v>
      </c>
      <c r="B24" s="120" t="s">
        <v>280</v>
      </c>
      <c r="C24" s="121" t="s">
        <v>301</v>
      </c>
      <c r="D24" s="121" t="s">
        <v>281</v>
      </c>
      <c r="E24" s="121"/>
      <c r="F24" s="122"/>
      <c r="G24" s="116" t="str">
        <f t="shared" si="0"/>
        <v/>
      </c>
      <c r="H24" s="116" t="str">
        <f t="shared" si="1"/>
        <v/>
      </c>
      <c r="I24" s="117">
        <f t="shared" si="2"/>
        <v>1988</v>
      </c>
      <c r="J24" s="117" t="str">
        <f t="shared" si="3"/>
        <v>B</v>
      </c>
      <c r="K24" s="133" t="s">
        <v>304</v>
      </c>
      <c r="L24" s="122"/>
      <c r="M24" s="134" t="str">
        <f>IF(L24="","",IF(L24=N24,"richtig","falsch"))</f>
        <v/>
      </c>
      <c r="N24" s="117">
        <f>COUNTIF($J$2:$J$30,K24)</f>
        <v>8</v>
      </c>
    </row>
    <row r="25" spans="1:14" x14ac:dyDescent="0.3">
      <c r="A25" s="120" t="s">
        <v>282</v>
      </c>
      <c r="B25" s="120" t="s">
        <v>283</v>
      </c>
      <c r="C25" s="121" t="s">
        <v>300</v>
      </c>
      <c r="D25" s="121" t="s">
        <v>284</v>
      </c>
      <c r="E25" s="121"/>
      <c r="F25" s="122"/>
      <c r="G25" s="116" t="str">
        <f t="shared" si="0"/>
        <v/>
      </c>
      <c r="H25" s="116" t="str">
        <f t="shared" si="1"/>
        <v/>
      </c>
      <c r="I25" s="117">
        <f t="shared" si="2"/>
        <v>1987</v>
      </c>
      <c r="J25" s="117" t="str">
        <f t="shared" si="3"/>
        <v>D</v>
      </c>
      <c r="K25" s="133" t="s">
        <v>305</v>
      </c>
      <c r="L25" s="122"/>
      <c r="M25" s="134" t="str">
        <f>IF(L25="","",IF(L25=N25,"richtig","falsch"))</f>
        <v/>
      </c>
      <c r="N25" s="117">
        <f>COUNTIF($J$2:$J$30,K25)</f>
        <v>13</v>
      </c>
    </row>
    <row r="26" spans="1:14" x14ac:dyDescent="0.3">
      <c r="A26" s="120" t="s">
        <v>285</v>
      </c>
      <c r="B26" s="120" t="s">
        <v>226</v>
      </c>
      <c r="C26" s="121" t="s">
        <v>300</v>
      </c>
      <c r="D26" s="121" t="s">
        <v>286</v>
      </c>
      <c r="E26" s="121"/>
      <c r="F26" s="122"/>
      <c r="G26" s="116" t="str">
        <f t="shared" si="0"/>
        <v/>
      </c>
      <c r="H26" s="116" t="str">
        <f t="shared" si="1"/>
        <v/>
      </c>
      <c r="I26" s="117">
        <f t="shared" si="2"/>
        <v>1986</v>
      </c>
      <c r="J26" s="117" t="str">
        <f t="shared" si="3"/>
        <v>C</v>
      </c>
    </row>
    <row r="27" spans="1:14" x14ac:dyDescent="0.3">
      <c r="A27" s="120" t="s">
        <v>287</v>
      </c>
      <c r="B27" s="120" t="s">
        <v>253</v>
      </c>
      <c r="C27" s="121" t="s">
        <v>300</v>
      </c>
      <c r="D27" s="121" t="s">
        <v>288</v>
      </c>
      <c r="E27" s="121"/>
      <c r="F27" s="122"/>
      <c r="G27" s="116" t="str">
        <f t="shared" si="0"/>
        <v/>
      </c>
      <c r="H27" s="116" t="str">
        <f t="shared" si="1"/>
        <v/>
      </c>
      <c r="I27" s="117">
        <f t="shared" si="2"/>
        <v>1987</v>
      </c>
      <c r="J27" s="117" t="str">
        <f t="shared" si="3"/>
        <v>D</v>
      </c>
    </row>
    <row r="28" spans="1:14" x14ac:dyDescent="0.3">
      <c r="A28" s="120" t="s">
        <v>289</v>
      </c>
      <c r="B28" s="120" t="s">
        <v>290</v>
      </c>
      <c r="C28" s="121" t="s">
        <v>300</v>
      </c>
      <c r="D28" s="121" t="s">
        <v>291</v>
      </c>
      <c r="E28" s="121"/>
      <c r="F28" s="122"/>
      <c r="G28" s="116" t="str">
        <f t="shared" si="0"/>
        <v/>
      </c>
      <c r="H28" s="116" t="str">
        <f t="shared" si="1"/>
        <v/>
      </c>
      <c r="I28" s="117">
        <f t="shared" si="2"/>
        <v>1987</v>
      </c>
      <c r="J28" s="117" t="str">
        <f t="shared" si="3"/>
        <v>D</v>
      </c>
    </row>
    <row r="29" spans="1:14" x14ac:dyDescent="0.3">
      <c r="A29" s="120" t="s">
        <v>292</v>
      </c>
      <c r="B29" s="120" t="s">
        <v>293</v>
      </c>
      <c r="C29" s="121" t="s">
        <v>301</v>
      </c>
      <c r="D29" s="121" t="s">
        <v>294</v>
      </c>
      <c r="E29" s="121"/>
      <c r="F29" s="122"/>
      <c r="G29" s="116" t="str">
        <f t="shared" si="0"/>
        <v/>
      </c>
      <c r="H29" s="116" t="str">
        <f t="shared" si="1"/>
        <v/>
      </c>
      <c r="I29" s="117">
        <f t="shared" si="2"/>
        <v>1986</v>
      </c>
      <c r="J29" s="117" t="str">
        <f t="shared" si="3"/>
        <v>A</v>
      </c>
    </row>
    <row r="30" spans="1:14" x14ac:dyDescent="0.3">
      <c r="A30" s="120" t="s">
        <v>295</v>
      </c>
      <c r="B30" s="120" t="s">
        <v>296</v>
      </c>
      <c r="C30" s="121" t="s">
        <v>300</v>
      </c>
      <c r="D30" s="121" t="s">
        <v>297</v>
      </c>
      <c r="E30" s="121"/>
      <c r="F30" s="122"/>
      <c r="G30" s="116" t="str">
        <f t="shared" si="0"/>
        <v/>
      </c>
      <c r="H30" s="116" t="str">
        <f t="shared" si="1"/>
        <v/>
      </c>
      <c r="I30" s="117">
        <f t="shared" si="2"/>
        <v>1988</v>
      </c>
      <c r="J30" s="117" t="str">
        <f t="shared" si="3"/>
        <v>D</v>
      </c>
    </row>
  </sheetData>
  <phoneticPr fontId="26" type="noConversion"/>
  <conditionalFormatting sqref="G2:H30 O3 M22:M25">
    <cfRule type="cellIs" dxfId="3" priority="1" stopIfTrue="1" operator="equal">
      <formula>"richtig"</formula>
    </cfRule>
    <cfRule type="cellIs" dxfId="2" priority="2" stopIfTrue="1" operator="equal">
      <formula>FALSE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/>
  </sheetViews>
  <sheetFormatPr baseColWidth="10" defaultColWidth="11.44140625" defaultRowHeight="21" x14ac:dyDescent="0.4"/>
  <cols>
    <col min="1" max="1" width="38" style="178" bestFit="1" customWidth="1"/>
    <col min="2" max="2" width="13.6640625" style="178" bestFit="1" customWidth="1"/>
    <col min="3" max="4" width="6.6640625" style="178" customWidth="1"/>
    <col min="5" max="5" width="56.21875" style="178" customWidth="1"/>
    <col min="6" max="6" width="12.109375" style="178" bestFit="1" customWidth="1"/>
    <col min="7" max="7" width="33.77734375" style="178" customWidth="1"/>
    <col min="8" max="16384" width="11.44140625" style="178"/>
  </cols>
  <sheetData>
    <row r="1" spans="1:8" x14ac:dyDescent="0.4">
      <c r="A1" s="177" t="s">
        <v>338</v>
      </c>
      <c r="E1" s="177" t="s">
        <v>341</v>
      </c>
    </row>
    <row r="3" spans="1:8" x14ac:dyDescent="0.4">
      <c r="A3" s="179" t="s">
        <v>330</v>
      </c>
      <c r="B3" s="180"/>
      <c r="E3" s="181" t="s">
        <v>326</v>
      </c>
      <c r="F3" s="182"/>
    </row>
    <row r="4" spans="1:8" x14ac:dyDescent="0.4">
      <c r="A4" s="183" t="s">
        <v>321</v>
      </c>
      <c r="B4" s="184">
        <v>2960.5</v>
      </c>
      <c r="E4" s="185" t="s">
        <v>335</v>
      </c>
      <c r="F4" s="182">
        <v>1500</v>
      </c>
    </row>
    <row r="5" spans="1:8" x14ac:dyDescent="0.4">
      <c r="A5" s="183" t="s">
        <v>322</v>
      </c>
      <c r="B5" s="184">
        <v>1650</v>
      </c>
      <c r="E5" s="185" t="s">
        <v>336</v>
      </c>
      <c r="F5" s="182">
        <v>300</v>
      </c>
    </row>
    <row r="6" spans="1:8" x14ac:dyDescent="0.4">
      <c r="A6" s="183" t="s">
        <v>323</v>
      </c>
      <c r="B6" s="184">
        <v>13500</v>
      </c>
      <c r="E6" s="185" t="s">
        <v>327</v>
      </c>
      <c r="F6" s="182">
        <v>57</v>
      </c>
    </row>
    <row r="7" spans="1:8" x14ac:dyDescent="0.4">
      <c r="A7" s="183" t="s">
        <v>332</v>
      </c>
      <c r="B7" s="184">
        <v>20000</v>
      </c>
      <c r="E7" s="185" t="s">
        <v>328</v>
      </c>
      <c r="F7" s="182">
        <v>32.5</v>
      </c>
    </row>
    <row r="8" spans="1:8" x14ac:dyDescent="0.4">
      <c r="A8" s="183"/>
      <c r="B8" s="184"/>
      <c r="E8" s="181" t="s">
        <v>324</v>
      </c>
      <c r="F8" s="186">
        <f>SUM(F4:F7)</f>
        <v>1889.5</v>
      </c>
    </row>
    <row r="9" spans="1:8" x14ac:dyDescent="0.4">
      <c r="A9" s="183"/>
      <c r="B9" s="184"/>
      <c r="F9" s="187"/>
    </row>
    <row r="10" spans="1:8" x14ac:dyDescent="0.4">
      <c r="A10" s="183"/>
      <c r="B10" s="184"/>
      <c r="E10" s="188" t="s">
        <v>329</v>
      </c>
      <c r="F10" s="189"/>
    </row>
    <row r="11" spans="1:8" x14ac:dyDescent="0.4">
      <c r="A11" s="190"/>
      <c r="B11" s="191"/>
      <c r="C11" s="192" t="str">
        <f>IF(OR(A11="",$F$5&lt;&gt;300,$B$4&lt;&gt;2960.5),"",IF(A11='Bilanz-ER_Lösung'!A11,"richtig","falsch"))</f>
        <v/>
      </c>
      <c r="D11" s="192" t="str">
        <f>IF(OR(B11="",$F$5&lt;&gt;300,$B$4&lt;&gt;2960.5),"",IF(B11='Bilanz-ER_Lösung'!B11,"richtig","falsch"))</f>
        <v/>
      </c>
      <c r="E11" s="193" t="s">
        <v>337</v>
      </c>
      <c r="F11" s="189">
        <v>2000</v>
      </c>
    </row>
    <row r="12" spans="1:8" x14ac:dyDescent="0.4">
      <c r="A12" s="179" t="s">
        <v>324</v>
      </c>
      <c r="B12" s="194">
        <f>SUM(B4:B11)</f>
        <v>38110.5</v>
      </c>
      <c r="E12" s="188" t="s">
        <v>324</v>
      </c>
      <c r="F12" s="195">
        <f>F11</f>
        <v>2000</v>
      </c>
    </row>
    <row r="13" spans="1:8" x14ac:dyDescent="0.4">
      <c r="B13" s="187"/>
      <c r="F13" s="187"/>
    </row>
    <row r="14" spans="1:8" x14ac:dyDescent="0.4">
      <c r="A14" s="196" t="s">
        <v>331</v>
      </c>
      <c r="B14" s="197"/>
      <c r="E14" s="198" t="s">
        <v>339</v>
      </c>
      <c r="F14" s="199"/>
      <c r="H14" s="192" t="str">
        <f>IF(OR(F14="",$F$5&lt;&gt;300,$B$4&lt;&gt;2960.5),"",IF(F14='Bilanz-ER_Lösung'!F14,"richtig","falsch"))</f>
        <v/>
      </c>
    </row>
    <row r="15" spans="1:8" x14ac:dyDescent="0.4">
      <c r="A15" s="200" t="s">
        <v>334</v>
      </c>
      <c r="B15" s="197">
        <v>10000</v>
      </c>
      <c r="E15" s="198" t="s">
        <v>340</v>
      </c>
      <c r="F15" s="199"/>
      <c r="H15" s="192" t="str">
        <f>IF(OR(F15="",$F$5&lt;&gt;300,$B$4&lt;&gt;2960.5),"",IF(F15='Bilanz-ER_Lösung'!F15,"richtig","falsch"))</f>
        <v/>
      </c>
    </row>
    <row r="16" spans="1:8" x14ac:dyDescent="0.4">
      <c r="A16" s="200" t="s">
        <v>333</v>
      </c>
      <c r="B16" s="197">
        <v>20000</v>
      </c>
      <c r="F16" s="187"/>
    </row>
    <row r="17" spans="1:9" x14ac:dyDescent="0.4">
      <c r="A17" s="200" t="s">
        <v>325</v>
      </c>
      <c r="B17" s="197">
        <v>8000</v>
      </c>
      <c r="E17" s="201"/>
      <c r="F17" s="202"/>
      <c r="G17" s="192" t="str">
        <f>IF(OR(E17="",$F$5&lt;&gt;300,$B$4&lt;&gt;2960.5),"",IF(E17='Bilanz-ER_Lösung'!E17,"richtig","falsch"))</f>
        <v/>
      </c>
      <c r="H17" s="192" t="str">
        <f>IF(OR(F17="",$F$5&lt;&gt;300,$B$4&lt;&gt;2960.5),"",IF(F17='Bilanz-ER_Lösung'!F17,"richtig","falsch"))</f>
        <v/>
      </c>
    </row>
    <row r="18" spans="1:9" x14ac:dyDescent="0.4">
      <c r="A18" s="200"/>
      <c r="B18" s="197"/>
    </row>
    <row r="19" spans="1:9" x14ac:dyDescent="0.4">
      <c r="A19" s="200"/>
      <c r="B19" s="197"/>
    </row>
    <row r="20" spans="1:9" x14ac:dyDescent="0.4">
      <c r="A20" s="200"/>
      <c r="B20" s="197"/>
      <c r="E20" s="203" t="s">
        <v>351</v>
      </c>
      <c r="F20" s="204"/>
      <c r="G20" s="204"/>
      <c r="H20" s="204"/>
      <c r="I20" s="204"/>
    </row>
    <row r="21" spans="1:9" x14ac:dyDescent="0.4">
      <c r="A21" s="205"/>
      <c r="B21" s="206"/>
      <c r="C21" s="192" t="str">
        <f>IF(OR(A21="",$F$5&lt;&gt;300,$B$4&lt;&gt;2960.5),"",IF(A21='Bilanz-ER_Lösung'!A21,"richtig","falsch"))</f>
        <v/>
      </c>
      <c r="D21" s="192" t="str">
        <f>IF(OR(B21="",$F$5&lt;&gt;300,$B$4&lt;&gt;2960.5),"",IF(B21='Bilanz-ER_Lösung'!B21,"richtig","falsch"))</f>
        <v/>
      </c>
      <c r="E21" s="204" t="s">
        <v>362</v>
      </c>
      <c r="F21" s="204"/>
      <c r="G21" s="204"/>
      <c r="H21" s="204"/>
      <c r="I21" s="204"/>
    </row>
    <row r="22" spans="1:9" x14ac:dyDescent="0.4">
      <c r="A22" s="196" t="s">
        <v>324</v>
      </c>
      <c r="B22" s="207">
        <f>SUM(B15:B21)</f>
        <v>38000</v>
      </c>
      <c r="E22" s="203" t="s">
        <v>352</v>
      </c>
      <c r="F22" s="204"/>
      <c r="G22" s="204"/>
      <c r="H22" s="204"/>
      <c r="I22" s="204"/>
    </row>
    <row r="23" spans="1:9" x14ac:dyDescent="0.4">
      <c r="E23" s="204" t="s">
        <v>365</v>
      </c>
      <c r="F23" s="204"/>
      <c r="G23" s="204"/>
      <c r="H23" s="204"/>
      <c r="I23" s="204"/>
    </row>
    <row r="24" spans="1:9" x14ac:dyDescent="0.4">
      <c r="E24" s="203" t="s">
        <v>353</v>
      </c>
      <c r="F24" s="204"/>
      <c r="G24" s="204"/>
      <c r="H24" s="204"/>
      <c r="I24" s="204"/>
    </row>
    <row r="25" spans="1:9" x14ac:dyDescent="0.4">
      <c r="E25" s="204" t="s">
        <v>359</v>
      </c>
      <c r="F25" s="204"/>
      <c r="G25" s="204"/>
      <c r="H25" s="204"/>
      <c r="I25" s="204"/>
    </row>
    <row r="26" spans="1:9" x14ac:dyDescent="0.4">
      <c r="E26" s="204" t="s">
        <v>349</v>
      </c>
      <c r="F26" s="204"/>
      <c r="G26" s="204"/>
      <c r="H26" s="204"/>
      <c r="I26" s="204"/>
    </row>
    <row r="27" spans="1:9" x14ac:dyDescent="0.4">
      <c r="E27" s="203" t="s">
        <v>354</v>
      </c>
      <c r="F27" s="204"/>
      <c r="G27" s="204"/>
      <c r="H27" s="204"/>
      <c r="I27" s="204"/>
    </row>
    <row r="28" spans="1:9" x14ac:dyDescent="0.4">
      <c r="E28" s="204" t="s">
        <v>342</v>
      </c>
      <c r="F28" s="204"/>
      <c r="G28" s="204"/>
      <c r="H28" s="204"/>
      <c r="I28" s="204"/>
    </row>
    <row r="29" spans="1:9" x14ac:dyDescent="0.4">
      <c r="E29" s="208" t="s">
        <v>344</v>
      </c>
      <c r="F29" s="204"/>
      <c r="G29" s="204"/>
      <c r="H29" s="204"/>
      <c r="I29" s="204"/>
    </row>
    <row r="30" spans="1:9" x14ac:dyDescent="0.4">
      <c r="E30" s="208" t="s">
        <v>343</v>
      </c>
      <c r="F30" s="204"/>
      <c r="G30" s="204"/>
      <c r="H30" s="204"/>
      <c r="I30" s="204"/>
    </row>
    <row r="31" spans="1:9" x14ac:dyDescent="0.4">
      <c r="E31" s="203" t="s">
        <v>355</v>
      </c>
      <c r="F31" s="204"/>
      <c r="G31" s="204"/>
      <c r="H31" s="204"/>
      <c r="I31" s="204"/>
    </row>
    <row r="32" spans="1:9" x14ac:dyDescent="0.4">
      <c r="E32" s="204" t="s">
        <v>345</v>
      </c>
      <c r="F32" s="204"/>
      <c r="G32" s="204"/>
      <c r="H32" s="204"/>
      <c r="I32" s="204"/>
    </row>
    <row r="33" spans="5:9" x14ac:dyDescent="0.4">
      <c r="E33" s="208" t="s">
        <v>346</v>
      </c>
      <c r="F33" s="204"/>
      <c r="G33" s="204"/>
      <c r="H33" s="204"/>
      <c r="I33" s="204"/>
    </row>
    <row r="34" spans="5:9" x14ac:dyDescent="0.4">
      <c r="E34" s="208" t="s">
        <v>360</v>
      </c>
      <c r="F34" s="204"/>
      <c r="G34" s="204"/>
      <c r="H34" s="204"/>
      <c r="I34" s="204"/>
    </row>
  </sheetData>
  <phoneticPr fontId="26" type="noConversion"/>
  <conditionalFormatting sqref="C11:D11 H14:H15 G17:H17 C21:D21">
    <cfRule type="cellIs" dxfId="1" priority="1" stopIfTrue="1" operator="equal">
      <formula>"richtig"</formula>
    </cfRule>
    <cfRule type="cellIs" dxfId="0" priority="2" stopIfTrue="1" operator="equal">
      <formula>FALSE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B21" sqref="B21"/>
    </sheetView>
  </sheetViews>
  <sheetFormatPr baseColWidth="10" defaultColWidth="11.44140625" defaultRowHeight="15" x14ac:dyDescent="0.35"/>
  <cols>
    <col min="1" max="1" width="26.5546875" style="81" bestFit="1" customWidth="1"/>
    <col min="2" max="2" width="11.44140625" style="81"/>
    <col min="3" max="4" width="6.6640625" style="81" customWidth="1"/>
    <col min="5" max="5" width="35.5546875" style="81" bestFit="1" customWidth="1"/>
    <col min="6" max="16384" width="11.44140625" style="81"/>
  </cols>
  <sheetData>
    <row r="1" spans="1:6" ht="20.399999999999999" x14ac:dyDescent="0.45">
      <c r="A1" s="84" t="s">
        <v>338</v>
      </c>
      <c r="E1" s="84" t="s">
        <v>341</v>
      </c>
    </row>
    <row r="3" spans="1:6" x14ac:dyDescent="0.35">
      <c r="A3" s="85" t="s">
        <v>330</v>
      </c>
      <c r="B3" s="86"/>
      <c r="E3" s="87" t="s">
        <v>326</v>
      </c>
      <c r="F3" s="88"/>
    </row>
    <row r="4" spans="1:6" x14ac:dyDescent="0.35">
      <c r="A4" s="89" t="s">
        <v>321</v>
      </c>
      <c r="B4" s="90">
        <v>2960.5</v>
      </c>
      <c r="E4" s="91" t="s">
        <v>335</v>
      </c>
      <c r="F4" s="88">
        <v>1500</v>
      </c>
    </row>
    <row r="5" spans="1:6" x14ac:dyDescent="0.35">
      <c r="A5" s="89" t="s">
        <v>322</v>
      </c>
      <c r="B5" s="90">
        <v>1650</v>
      </c>
      <c r="E5" s="91" t="s">
        <v>336</v>
      </c>
      <c r="F5" s="88">
        <v>300</v>
      </c>
    </row>
    <row r="6" spans="1:6" x14ac:dyDescent="0.35">
      <c r="A6" s="89" t="s">
        <v>323</v>
      </c>
      <c r="B6" s="90">
        <v>13500</v>
      </c>
      <c r="E6" s="91" t="s">
        <v>327</v>
      </c>
      <c r="F6" s="88">
        <v>57</v>
      </c>
    </row>
    <row r="7" spans="1:6" x14ac:dyDescent="0.35">
      <c r="A7" s="89" t="s">
        <v>332</v>
      </c>
      <c r="B7" s="90">
        <v>20000</v>
      </c>
      <c r="E7" s="91" t="s">
        <v>328</v>
      </c>
      <c r="F7" s="88">
        <v>32.5</v>
      </c>
    </row>
    <row r="8" spans="1:6" x14ac:dyDescent="0.35">
      <c r="A8" s="89"/>
      <c r="B8" s="90"/>
      <c r="E8" s="87" t="s">
        <v>324</v>
      </c>
      <c r="F8" s="92">
        <f>SUM(F4:F7)</f>
        <v>1889.5</v>
      </c>
    </row>
    <row r="9" spans="1:6" x14ac:dyDescent="0.35">
      <c r="A9" s="89"/>
      <c r="B9" s="90"/>
      <c r="F9" s="93"/>
    </row>
    <row r="10" spans="1:6" x14ac:dyDescent="0.35">
      <c r="A10" s="89"/>
      <c r="B10" s="90"/>
      <c r="E10" s="94" t="s">
        <v>329</v>
      </c>
      <c r="F10" s="95"/>
    </row>
    <row r="11" spans="1:6" x14ac:dyDescent="0.35">
      <c r="A11" s="96" t="str">
        <f>IF(E17="Verlust","Verlust","")</f>
        <v/>
      </c>
      <c r="B11" s="97" t="str">
        <f>IF(E17="Verlust",F17,"")</f>
        <v/>
      </c>
      <c r="E11" s="98" t="s">
        <v>337</v>
      </c>
      <c r="F11" s="95">
        <v>2000</v>
      </c>
    </row>
    <row r="12" spans="1:6" x14ac:dyDescent="0.35">
      <c r="A12" s="85" t="s">
        <v>324</v>
      </c>
      <c r="B12" s="99">
        <f>SUM(B4:B11)</f>
        <v>38110.5</v>
      </c>
      <c r="E12" s="94" t="s">
        <v>324</v>
      </c>
      <c r="F12" s="100">
        <f>F11</f>
        <v>2000</v>
      </c>
    </row>
    <row r="13" spans="1:6" x14ac:dyDescent="0.35">
      <c r="B13" s="93"/>
      <c r="F13" s="93"/>
    </row>
    <row r="14" spans="1:6" x14ac:dyDescent="0.35">
      <c r="A14" s="101" t="s">
        <v>331</v>
      </c>
      <c r="B14" s="102"/>
      <c r="E14" s="103" t="s">
        <v>339</v>
      </c>
      <c r="F14" s="104">
        <f>F12</f>
        <v>2000</v>
      </c>
    </row>
    <row r="15" spans="1:6" x14ac:dyDescent="0.35">
      <c r="A15" s="105" t="s">
        <v>334</v>
      </c>
      <c r="B15" s="102">
        <v>10000</v>
      </c>
      <c r="E15" s="103" t="s">
        <v>340</v>
      </c>
      <c r="F15" s="104">
        <f>F8</f>
        <v>1889.5</v>
      </c>
    </row>
    <row r="16" spans="1:6" x14ac:dyDescent="0.35">
      <c r="A16" s="105" t="s">
        <v>333</v>
      </c>
      <c r="B16" s="102">
        <v>20000</v>
      </c>
      <c r="F16" s="93"/>
    </row>
    <row r="17" spans="1:9" x14ac:dyDescent="0.35">
      <c r="A17" s="105" t="s">
        <v>325</v>
      </c>
      <c r="B17" s="102">
        <v>8000</v>
      </c>
      <c r="E17" s="106" t="str">
        <f>IF(F14&gt;F15,"Gewinn",IF(F14&lt;F15,"Verlust",""))</f>
        <v>Gewinn</v>
      </c>
      <c r="F17" s="107">
        <f>ABS(F14-F15)</f>
        <v>110.5</v>
      </c>
    </row>
    <row r="18" spans="1:9" x14ac:dyDescent="0.35">
      <c r="A18" s="105"/>
      <c r="B18" s="102"/>
    </row>
    <row r="19" spans="1:9" x14ac:dyDescent="0.35">
      <c r="A19" s="105"/>
      <c r="B19" s="102"/>
    </row>
    <row r="20" spans="1:9" x14ac:dyDescent="0.35">
      <c r="A20" s="105"/>
      <c r="B20" s="102"/>
      <c r="E20" s="82" t="s">
        <v>351</v>
      </c>
      <c r="F20" s="83"/>
      <c r="G20" s="83"/>
      <c r="H20" s="83"/>
      <c r="I20" s="83"/>
    </row>
    <row r="21" spans="1:9" x14ac:dyDescent="0.35">
      <c r="A21" s="108" t="str">
        <f>IF(E17="Gewinn","Gewinn","")</f>
        <v>Gewinn</v>
      </c>
      <c r="B21" s="109">
        <f>IF(E17="Gewinn",F17,"")</f>
        <v>110.5</v>
      </c>
      <c r="E21" s="83" t="s">
        <v>362</v>
      </c>
      <c r="F21" s="83"/>
      <c r="G21" s="83"/>
      <c r="H21" s="83"/>
      <c r="I21" s="83"/>
    </row>
    <row r="22" spans="1:9" x14ac:dyDescent="0.35">
      <c r="A22" s="101" t="s">
        <v>324</v>
      </c>
      <c r="B22" s="110">
        <f>SUM(B15:B21)</f>
        <v>38110.5</v>
      </c>
      <c r="E22" s="82" t="s">
        <v>352</v>
      </c>
      <c r="F22" s="83"/>
      <c r="G22" s="83"/>
      <c r="H22" s="83"/>
      <c r="I22" s="83"/>
    </row>
    <row r="23" spans="1:9" x14ac:dyDescent="0.35">
      <c r="E23" s="83" t="s">
        <v>350</v>
      </c>
      <c r="F23" s="83"/>
      <c r="G23" s="83"/>
      <c r="H23" s="83"/>
      <c r="I23" s="83"/>
    </row>
    <row r="24" spans="1:9" x14ac:dyDescent="0.35">
      <c r="E24" s="82" t="s">
        <v>353</v>
      </c>
      <c r="F24" s="83"/>
      <c r="G24" s="83"/>
      <c r="H24" s="83"/>
      <c r="I24" s="83"/>
    </row>
    <row r="25" spans="1:9" x14ac:dyDescent="0.35">
      <c r="E25" s="83" t="s">
        <v>348</v>
      </c>
      <c r="F25" s="83"/>
      <c r="G25" s="83"/>
      <c r="H25" s="83"/>
      <c r="I25" s="83"/>
    </row>
    <row r="26" spans="1:9" x14ac:dyDescent="0.35">
      <c r="E26" s="83" t="s">
        <v>349</v>
      </c>
      <c r="F26" s="83"/>
      <c r="G26" s="83"/>
      <c r="H26" s="83"/>
      <c r="I26" s="83"/>
    </row>
    <row r="27" spans="1:9" x14ac:dyDescent="0.35">
      <c r="E27" s="82" t="s">
        <v>354</v>
      </c>
      <c r="F27" s="83"/>
      <c r="G27" s="83"/>
      <c r="H27" s="83"/>
      <c r="I27" s="83"/>
    </row>
    <row r="28" spans="1:9" x14ac:dyDescent="0.35">
      <c r="E28" s="83" t="s">
        <v>342</v>
      </c>
      <c r="F28" s="83"/>
      <c r="G28" s="83"/>
      <c r="H28" s="83"/>
      <c r="I28" s="83"/>
    </row>
    <row r="29" spans="1:9" x14ac:dyDescent="0.35">
      <c r="E29" s="111" t="s">
        <v>344</v>
      </c>
      <c r="F29" s="83"/>
      <c r="G29" s="83"/>
      <c r="H29" s="83"/>
      <c r="I29" s="83"/>
    </row>
    <row r="30" spans="1:9" x14ac:dyDescent="0.35">
      <c r="E30" s="111" t="s">
        <v>343</v>
      </c>
      <c r="F30" s="83"/>
      <c r="G30" s="83"/>
      <c r="H30" s="83"/>
      <c r="I30" s="83"/>
    </row>
    <row r="31" spans="1:9" x14ac:dyDescent="0.35">
      <c r="E31" s="82" t="s">
        <v>355</v>
      </c>
      <c r="F31" s="83"/>
      <c r="G31" s="83"/>
      <c r="H31" s="83"/>
      <c r="I31" s="83"/>
    </row>
    <row r="32" spans="1:9" x14ac:dyDescent="0.35">
      <c r="E32" s="83" t="s">
        <v>345</v>
      </c>
      <c r="F32" s="83"/>
      <c r="G32" s="83"/>
      <c r="H32" s="83"/>
      <c r="I32" s="83"/>
    </row>
    <row r="33" spans="5:9" x14ac:dyDescent="0.35">
      <c r="E33" s="111" t="s">
        <v>346</v>
      </c>
      <c r="F33" s="83"/>
      <c r="G33" s="83"/>
      <c r="H33" s="83"/>
      <c r="I33" s="83"/>
    </row>
    <row r="34" spans="5:9" x14ac:dyDescent="0.35">
      <c r="E34" s="111" t="s">
        <v>347</v>
      </c>
      <c r="F34" s="83"/>
      <c r="G34" s="83"/>
      <c r="H34" s="83"/>
      <c r="I34" s="83"/>
    </row>
  </sheetData>
  <phoneticPr fontId="26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4"/>
  <sheetViews>
    <sheetView workbookViewId="0"/>
  </sheetViews>
  <sheetFormatPr baseColWidth="10" defaultColWidth="11.44140625" defaultRowHeight="17.399999999999999" x14ac:dyDescent="0.3"/>
  <cols>
    <col min="1" max="1" width="14.33203125" style="35" customWidth="1"/>
    <col min="2" max="2" width="13.5546875" style="35" customWidth="1"/>
    <col min="3" max="3" width="7.88671875" style="35" customWidth="1"/>
    <col min="4" max="4" width="11.33203125" style="35" customWidth="1"/>
    <col min="5" max="5" width="11" style="35" customWidth="1"/>
    <col min="6" max="6" width="11.33203125" style="35" customWidth="1"/>
    <col min="7" max="8" width="15" style="35" customWidth="1"/>
    <col min="9" max="9" width="18.109375" style="36" customWidth="1"/>
    <col min="10" max="16384" width="11.44140625" style="36"/>
  </cols>
  <sheetData>
    <row r="1" spans="1:8" x14ac:dyDescent="0.3">
      <c r="A1" s="28" t="s">
        <v>117</v>
      </c>
      <c r="B1" s="29"/>
      <c r="C1" s="29"/>
      <c r="D1" s="30"/>
      <c r="E1" s="31"/>
      <c r="F1" s="32"/>
      <c r="G1" s="29"/>
      <c r="H1" s="29"/>
    </row>
    <row r="2" spans="1:8" x14ac:dyDescent="0.3">
      <c r="A2" s="74" t="s">
        <v>176</v>
      </c>
      <c r="B2" s="28"/>
      <c r="C2" s="28"/>
      <c r="D2" s="30"/>
      <c r="E2" s="31"/>
      <c r="F2" s="32"/>
      <c r="G2" s="29"/>
      <c r="H2" s="29"/>
    </row>
    <row r="3" spans="1:8" ht="9.75" customHeight="1" x14ac:dyDescent="0.3"/>
    <row r="4" spans="1:8" x14ac:dyDescent="0.3">
      <c r="A4" s="37" t="s">
        <v>2</v>
      </c>
      <c r="B4" s="37" t="s">
        <v>3</v>
      </c>
      <c r="C4" s="37" t="s">
        <v>124</v>
      </c>
      <c r="D4" s="37" t="s">
        <v>125</v>
      </c>
      <c r="E4" s="38" t="s">
        <v>126</v>
      </c>
      <c r="F4" s="39" t="s">
        <v>127</v>
      </c>
      <c r="G4" s="39" t="s">
        <v>128</v>
      </c>
      <c r="H4" s="39" t="s">
        <v>129</v>
      </c>
    </row>
    <row r="5" spans="1:8" x14ac:dyDescent="0.3">
      <c r="A5" s="35" t="s">
        <v>64</v>
      </c>
      <c r="B5" s="40" t="s">
        <v>130</v>
      </c>
      <c r="C5" s="35">
        <v>88</v>
      </c>
      <c r="D5" s="75">
        <v>37500</v>
      </c>
      <c r="E5" s="41" t="s">
        <v>131</v>
      </c>
      <c r="F5" s="42">
        <v>12500</v>
      </c>
      <c r="G5" s="76">
        <f>IF(E5="blau",F5,"")</f>
        <v>12500</v>
      </c>
      <c r="H5" s="76" t="str">
        <f>IF(E5="weiss",F5,"")</f>
        <v/>
      </c>
    </row>
    <row r="6" spans="1:8" x14ac:dyDescent="0.3">
      <c r="A6" s="35" t="s">
        <v>64</v>
      </c>
      <c r="B6" s="40" t="s">
        <v>132</v>
      </c>
      <c r="C6" s="35">
        <v>85</v>
      </c>
      <c r="D6" s="75">
        <v>116300</v>
      </c>
      <c r="E6" s="41" t="s">
        <v>133</v>
      </c>
      <c r="F6" s="42">
        <v>7300</v>
      </c>
      <c r="G6" s="76" t="str">
        <f t="shared" ref="G6:G16" si="0">IF(E6="blau",F6,"")</f>
        <v/>
      </c>
      <c r="H6" s="76">
        <f t="shared" ref="H6:H16" si="1">IF(E6="weiss",F6,"")</f>
        <v>7300</v>
      </c>
    </row>
    <row r="7" spans="1:8" x14ac:dyDescent="0.3">
      <c r="A7" s="35" t="s">
        <v>64</v>
      </c>
      <c r="B7" s="40" t="s">
        <v>134</v>
      </c>
      <c r="C7" s="35">
        <v>91</v>
      </c>
      <c r="D7" s="75">
        <v>5000</v>
      </c>
      <c r="E7" s="41" t="s">
        <v>131</v>
      </c>
      <c r="F7" s="42">
        <v>14200</v>
      </c>
      <c r="G7" s="76">
        <f t="shared" si="0"/>
        <v>14200</v>
      </c>
      <c r="H7" s="76" t="str">
        <f t="shared" si="1"/>
        <v/>
      </c>
    </row>
    <row r="8" spans="1:8" x14ac:dyDescent="0.3">
      <c r="A8" s="35" t="s">
        <v>64</v>
      </c>
      <c r="B8" s="40" t="s">
        <v>135</v>
      </c>
      <c r="C8" s="35">
        <v>79</v>
      </c>
      <c r="D8" s="75">
        <v>273900</v>
      </c>
      <c r="E8" s="41" t="s">
        <v>136</v>
      </c>
      <c r="F8" s="42">
        <v>6500</v>
      </c>
      <c r="G8" s="76" t="str">
        <f t="shared" si="0"/>
        <v/>
      </c>
      <c r="H8" s="76" t="str">
        <f t="shared" si="1"/>
        <v/>
      </c>
    </row>
    <row r="9" spans="1:8" x14ac:dyDescent="0.3">
      <c r="A9" s="35" t="s">
        <v>64</v>
      </c>
      <c r="B9" s="40" t="s">
        <v>137</v>
      </c>
      <c r="C9" s="35">
        <v>82</v>
      </c>
      <c r="D9" s="75">
        <v>123800</v>
      </c>
      <c r="E9" s="41" t="s">
        <v>136</v>
      </c>
      <c r="F9" s="42">
        <v>5400</v>
      </c>
      <c r="G9" s="76" t="str">
        <f t="shared" si="0"/>
        <v/>
      </c>
      <c r="H9" s="76" t="str">
        <f t="shared" si="1"/>
        <v/>
      </c>
    </row>
    <row r="10" spans="1:8" x14ac:dyDescent="0.3">
      <c r="A10" s="35" t="s">
        <v>138</v>
      </c>
      <c r="B10" s="40">
        <v>323</v>
      </c>
      <c r="C10" s="35">
        <v>85</v>
      </c>
      <c r="D10" s="75">
        <v>44000</v>
      </c>
      <c r="E10" s="41" t="s">
        <v>131</v>
      </c>
      <c r="F10" s="42">
        <v>2100</v>
      </c>
      <c r="G10" s="76">
        <f t="shared" si="0"/>
        <v>2100</v>
      </c>
      <c r="H10" s="76" t="str">
        <f t="shared" si="1"/>
        <v/>
      </c>
    </row>
    <row r="11" spans="1:8" x14ac:dyDescent="0.3">
      <c r="A11" s="35" t="s">
        <v>138</v>
      </c>
      <c r="B11" s="40">
        <v>626</v>
      </c>
      <c r="C11" s="35">
        <v>88</v>
      </c>
      <c r="D11" s="75">
        <v>38500</v>
      </c>
      <c r="E11" s="41" t="s">
        <v>139</v>
      </c>
      <c r="F11" s="42">
        <v>4300</v>
      </c>
      <c r="G11" s="76" t="str">
        <f t="shared" si="0"/>
        <v/>
      </c>
      <c r="H11" s="76" t="str">
        <f t="shared" si="1"/>
        <v/>
      </c>
    </row>
    <row r="12" spans="1:8" x14ac:dyDescent="0.3">
      <c r="A12" s="35" t="s">
        <v>22</v>
      </c>
      <c r="B12" s="40" t="s">
        <v>23</v>
      </c>
      <c r="C12" s="35">
        <v>89</v>
      </c>
      <c r="D12" s="75">
        <v>63000</v>
      </c>
      <c r="E12" s="41" t="s">
        <v>131</v>
      </c>
      <c r="F12" s="42">
        <v>15500</v>
      </c>
      <c r="G12" s="76">
        <f t="shared" si="0"/>
        <v>15500</v>
      </c>
      <c r="H12" s="76" t="str">
        <f t="shared" si="1"/>
        <v/>
      </c>
    </row>
    <row r="13" spans="1:8" x14ac:dyDescent="0.3">
      <c r="A13" s="35" t="s">
        <v>22</v>
      </c>
      <c r="B13" s="40" t="s">
        <v>140</v>
      </c>
      <c r="C13" s="35">
        <v>88</v>
      </c>
      <c r="D13" s="75">
        <v>87500</v>
      </c>
      <c r="E13" s="41" t="s">
        <v>139</v>
      </c>
      <c r="F13" s="42">
        <v>41000</v>
      </c>
      <c r="G13" s="76" t="str">
        <f t="shared" si="0"/>
        <v/>
      </c>
      <c r="H13" s="76" t="str">
        <f t="shared" si="1"/>
        <v/>
      </c>
    </row>
    <row r="14" spans="1:8" x14ac:dyDescent="0.3">
      <c r="A14" s="35" t="s">
        <v>70</v>
      </c>
      <c r="B14" s="40" t="s">
        <v>141</v>
      </c>
      <c r="C14" s="35">
        <v>89</v>
      </c>
      <c r="D14" s="75">
        <v>21000</v>
      </c>
      <c r="E14" s="41" t="s">
        <v>133</v>
      </c>
      <c r="F14" s="42">
        <v>18500</v>
      </c>
      <c r="G14" s="76" t="str">
        <f t="shared" si="0"/>
        <v/>
      </c>
      <c r="H14" s="76">
        <f t="shared" si="1"/>
        <v>18500</v>
      </c>
    </row>
    <row r="15" spans="1:8" x14ac:dyDescent="0.3">
      <c r="A15" s="35" t="s">
        <v>12</v>
      </c>
      <c r="B15" s="40" t="s">
        <v>142</v>
      </c>
      <c r="C15" s="35">
        <v>78</v>
      </c>
      <c r="D15" s="75">
        <v>112000</v>
      </c>
      <c r="E15" s="41" t="s">
        <v>143</v>
      </c>
      <c r="F15" s="42">
        <v>5500</v>
      </c>
      <c r="G15" s="76" t="str">
        <f t="shared" si="0"/>
        <v/>
      </c>
      <c r="H15" s="76" t="str">
        <f t="shared" si="1"/>
        <v/>
      </c>
    </row>
    <row r="16" spans="1:8" x14ac:dyDescent="0.3">
      <c r="A16" s="35" t="s">
        <v>12</v>
      </c>
      <c r="B16" s="35" t="s">
        <v>144</v>
      </c>
      <c r="C16" s="35">
        <v>91</v>
      </c>
      <c r="D16" s="75">
        <v>76200</v>
      </c>
      <c r="E16" s="41" t="s">
        <v>131</v>
      </c>
      <c r="F16" s="42">
        <v>16800</v>
      </c>
      <c r="G16" s="76">
        <f t="shared" si="0"/>
        <v>16800</v>
      </c>
      <c r="H16" s="76" t="str">
        <f t="shared" si="1"/>
        <v/>
      </c>
    </row>
    <row r="17" spans="1:8" x14ac:dyDescent="0.3">
      <c r="F17" s="42"/>
      <c r="G17" s="42"/>
      <c r="H17" s="42"/>
    </row>
    <row r="18" spans="1:8" x14ac:dyDescent="0.3">
      <c r="F18" s="43" t="s">
        <v>145</v>
      </c>
      <c r="G18" s="77">
        <f>SUM(G5:G17)</f>
        <v>61100</v>
      </c>
      <c r="H18" s="77">
        <f>SUM(H5:H17)</f>
        <v>25800</v>
      </c>
    </row>
    <row r="19" spans="1:8" x14ac:dyDescent="0.3">
      <c r="F19" s="44"/>
    </row>
    <row r="20" spans="1:8" x14ac:dyDescent="0.3">
      <c r="F20" s="44"/>
      <c r="G20" s="73"/>
      <c r="H20" s="73"/>
    </row>
    <row r="21" spans="1:8" x14ac:dyDescent="0.3">
      <c r="F21" s="44"/>
    </row>
    <row r="22" spans="1:8" x14ac:dyDescent="0.3">
      <c r="F22" s="44"/>
    </row>
    <row r="23" spans="1:8" x14ac:dyDescent="0.3">
      <c r="F23" s="44"/>
    </row>
    <row r="24" spans="1:8" x14ac:dyDescent="0.3">
      <c r="F24" s="44"/>
    </row>
    <row r="25" spans="1:8" x14ac:dyDescent="0.3">
      <c r="F25" s="44"/>
    </row>
    <row r="26" spans="1:8" x14ac:dyDescent="0.3">
      <c r="F26" s="44"/>
    </row>
    <row r="27" spans="1:8" x14ac:dyDescent="0.3">
      <c r="A27" s="36"/>
      <c r="B27" s="36"/>
      <c r="C27" s="36"/>
      <c r="D27" s="36"/>
      <c r="E27" s="36"/>
      <c r="F27" s="36"/>
      <c r="G27" s="36"/>
      <c r="H27" s="36"/>
    </row>
    <row r="28" spans="1:8" x14ac:dyDescent="0.3">
      <c r="A28" s="36"/>
      <c r="B28" s="36"/>
      <c r="C28" s="36"/>
      <c r="D28" s="36"/>
      <c r="E28" s="36"/>
      <c r="F28" s="36"/>
      <c r="G28" s="36"/>
      <c r="H28" s="36"/>
    </row>
    <row r="29" spans="1:8" x14ac:dyDescent="0.3">
      <c r="A29" s="36"/>
      <c r="B29" s="36"/>
      <c r="C29" s="36"/>
      <c r="D29" s="36"/>
      <c r="E29" s="36"/>
      <c r="F29" s="36"/>
      <c r="G29" s="36"/>
      <c r="H29" s="36"/>
    </row>
    <row r="30" spans="1:8" x14ac:dyDescent="0.3">
      <c r="A30" s="36"/>
      <c r="B30" s="36"/>
      <c r="C30" s="36"/>
      <c r="D30" s="36"/>
      <c r="E30" s="36"/>
      <c r="F30" s="36"/>
      <c r="G30" s="36"/>
      <c r="H30" s="36"/>
    </row>
    <row r="31" spans="1:8" x14ac:dyDescent="0.3">
      <c r="A31" s="36"/>
      <c r="B31" s="36"/>
      <c r="C31" s="36"/>
      <c r="D31" s="36"/>
      <c r="E31" s="36"/>
      <c r="F31" s="36"/>
      <c r="G31" s="36"/>
      <c r="H31" s="36"/>
    </row>
    <row r="32" spans="1:8" x14ac:dyDescent="0.3">
      <c r="A32" s="36"/>
      <c r="B32" s="36"/>
      <c r="C32" s="36"/>
      <c r="D32" s="36"/>
      <c r="E32" s="36"/>
      <c r="F32" s="36"/>
      <c r="G32" s="36"/>
      <c r="H32" s="36"/>
    </row>
    <row r="33" spans="1:8" x14ac:dyDescent="0.3">
      <c r="A33" s="36"/>
      <c r="B33" s="36"/>
      <c r="C33" s="36"/>
      <c r="D33" s="36"/>
      <c r="E33" s="36"/>
      <c r="F33" s="36"/>
      <c r="G33" s="36"/>
      <c r="H33" s="36"/>
    </row>
    <row r="34" spans="1:8" x14ac:dyDescent="0.3">
      <c r="A34" s="36"/>
      <c r="B34" s="36"/>
      <c r="C34" s="36"/>
      <c r="D34" s="36"/>
      <c r="E34" s="36"/>
      <c r="F34" s="36"/>
      <c r="G34" s="36"/>
      <c r="H34" s="36"/>
    </row>
    <row r="35" spans="1:8" x14ac:dyDescent="0.3">
      <c r="A35" s="36"/>
      <c r="B35" s="36"/>
      <c r="C35" s="36"/>
      <c r="D35" s="36"/>
      <c r="E35" s="36"/>
      <c r="F35" s="36"/>
      <c r="G35" s="36"/>
      <c r="H35" s="36"/>
    </row>
    <row r="36" spans="1:8" x14ac:dyDescent="0.3">
      <c r="A36" s="36"/>
      <c r="B36" s="36"/>
      <c r="C36" s="36"/>
      <c r="D36" s="36"/>
      <c r="E36" s="36"/>
      <c r="F36" s="36"/>
      <c r="G36" s="36"/>
      <c r="H36" s="36"/>
    </row>
    <row r="37" spans="1:8" x14ac:dyDescent="0.3">
      <c r="A37" s="36"/>
      <c r="B37" s="36"/>
      <c r="C37" s="36"/>
      <c r="D37" s="36"/>
      <c r="E37" s="36"/>
      <c r="F37" s="36"/>
      <c r="G37" s="36"/>
      <c r="H37" s="36"/>
    </row>
    <row r="38" spans="1:8" x14ac:dyDescent="0.3">
      <c r="A38" s="36"/>
      <c r="B38" s="36"/>
      <c r="C38" s="36"/>
      <c r="D38" s="36"/>
      <c r="E38" s="36"/>
      <c r="F38" s="36"/>
      <c r="G38" s="36"/>
      <c r="H38" s="36"/>
    </row>
    <row r="39" spans="1:8" x14ac:dyDescent="0.3">
      <c r="A39" s="36"/>
      <c r="B39" s="36"/>
      <c r="C39" s="36"/>
      <c r="D39" s="36"/>
      <c r="E39" s="36"/>
      <c r="F39" s="36"/>
      <c r="G39" s="36"/>
      <c r="H39" s="36"/>
    </row>
    <row r="40" spans="1:8" x14ac:dyDescent="0.3">
      <c r="A40" s="36"/>
      <c r="B40" s="36"/>
      <c r="C40" s="36"/>
      <c r="D40" s="36"/>
      <c r="E40" s="36"/>
      <c r="F40" s="36"/>
      <c r="G40" s="36"/>
      <c r="H40" s="36"/>
    </row>
    <row r="41" spans="1:8" x14ac:dyDescent="0.3">
      <c r="G41"/>
      <c r="H41"/>
    </row>
    <row r="42" spans="1:8" x14ac:dyDescent="0.3">
      <c r="G42"/>
      <c r="H42"/>
    </row>
    <row r="43" spans="1:8" x14ac:dyDescent="0.3">
      <c r="G43"/>
      <c r="H43"/>
    </row>
    <row r="44" spans="1:8" x14ac:dyDescent="0.3">
      <c r="G44"/>
      <c r="H44"/>
    </row>
    <row r="45" spans="1:8" x14ac:dyDescent="0.3">
      <c r="G45"/>
      <c r="H45"/>
    </row>
    <row r="46" spans="1:8" x14ac:dyDescent="0.3">
      <c r="G46"/>
      <c r="H46"/>
    </row>
    <row r="47" spans="1:8" x14ac:dyDescent="0.3">
      <c r="G47"/>
      <c r="H47"/>
    </row>
    <row r="48" spans="1:8" x14ac:dyDescent="0.3">
      <c r="G48"/>
      <c r="H48"/>
    </row>
    <row r="101" spans="1:8" x14ac:dyDescent="0.3">
      <c r="A101" s="45" t="s">
        <v>2</v>
      </c>
      <c r="B101" s="45" t="s">
        <v>3</v>
      </c>
      <c r="C101" s="45" t="s">
        <v>124</v>
      </c>
      <c r="D101" s="45" t="s">
        <v>125</v>
      </c>
      <c r="E101" s="46" t="s">
        <v>126</v>
      </c>
      <c r="F101" s="47" t="s">
        <v>127</v>
      </c>
      <c r="G101" s="47" t="s">
        <v>128</v>
      </c>
      <c r="H101" s="47" t="s">
        <v>129</v>
      </c>
    </row>
    <row r="102" spans="1:8" x14ac:dyDescent="0.3">
      <c r="A102" s="48" t="s">
        <v>64</v>
      </c>
      <c r="B102" s="49" t="s">
        <v>130</v>
      </c>
      <c r="C102" s="48">
        <v>88</v>
      </c>
      <c r="D102" s="48">
        <v>37500</v>
      </c>
      <c r="E102" s="50" t="s">
        <v>131</v>
      </c>
      <c r="F102" s="51">
        <v>12500</v>
      </c>
      <c r="G102" s="48">
        <f t="shared" ref="G102:G113" si="2">IF(E102="blau",F102," ")</f>
        <v>12500</v>
      </c>
      <c r="H102" s="48" t="str">
        <f t="shared" ref="H102:H113" si="3">IF(E102="weiss",F102," ")</f>
        <v xml:space="preserve"> </v>
      </c>
    </row>
    <row r="103" spans="1:8" x14ac:dyDescent="0.3">
      <c r="A103" s="48" t="s">
        <v>64</v>
      </c>
      <c r="B103" s="49" t="s">
        <v>132</v>
      </c>
      <c r="C103" s="48">
        <v>85</v>
      </c>
      <c r="D103" s="48">
        <v>116300</v>
      </c>
      <c r="E103" s="50" t="s">
        <v>133</v>
      </c>
      <c r="F103" s="51">
        <v>7300</v>
      </c>
      <c r="G103" s="48" t="str">
        <f t="shared" si="2"/>
        <v xml:space="preserve"> </v>
      </c>
      <c r="H103" s="48">
        <f t="shared" si="3"/>
        <v>7300</v>
      </c>
    </row>
    <row r="104" spans="1:8" x14ac:dyDescent="0.3">
      <c r="A104" s="48" t="s">
        <v>64</v>
      </c>
      <c r="B104" s="49" t="s">
        <v>134</v>
      </c>
      <c r="C104" s="48">
        <v>91</v>
      </c>
      <c r="D104" s="48">
        <v>5000</v>
      </c>
      <c r="E104" s="50" t="s">
        <v>131</v>
      </c>
      <c r="F104" s="51">
        <v>14200</v>
      </c>
      <c r="G104" s="48">
        <f t="shared" si="2"/>
        <v>14200</v>
      </c>
      <c r="H104" s="48" t="str">
        <f t="shared" si="3"/>
        <v xml:space="preserve"> </v>
      </c>
    </row>
    <row r="105" spans="1:8" x14ac:dyDescent="0.3">
      <c r="A105" s="48" t="s">
        <v>64</v>
      </c>
      <c r="B105" s="49" t="s">
        <v>135</v>
      </c>
      <c r="C105" s="48">
        <v>79</v>
      </c>
      <c r="D105" s="48">
        <v>273900</v>
      </c>
      <c r="E105" s="50" t="s">
        <v>136</v>
      </c>
      <c r="F105" s="51">
        <v>6500</v>
      </c>
      <c r="G105" s="48" t="str">
        <f t="shared" si="2"/>
        <v xml:space="preserve"> </v>
      </c>
      <c r="H105" s="48" t="str">
        <f t="shared" si="3"/>
        <v xml:space="preserve"> </v>
      </c>
    </row>
    <row r="106" spans="1:8" x14ac:dyDescent="0.3">
      <c r="A106" s="48" t="s">
        <v>64</v>
      </c>
      <c r="B106" s="49" t="s">
        <v>137</v>
      </c>
      <c r="C106" s="48">
        <v>82</v>
      </c>
      <c r="D106" s="48">
        <v>123800</v>
      </c>
      <c r="E106" s="50" t="s">
        <v>136</v>
      </c>
      <c r="F106" s="51">
        <v>5400</v>
      </c>
      <c r="G106" s="48" t="str">
        <f t="shared" si="2"/>
        <v xml:space="preserve"> </v>
      </c>
      <c r="H106" s="48" t="str">
        <f t="shared" si="3"/>
        <v xml:space="preserve"> </v>
      </c>
    </row>
    <row r="107" spans="1:8" x14ac:dyDescent="0.3">
      <c r="A107" s="48" t="s">
        <v>138</v>
      </c>
      <c r="B107" s="49">
        <v>323</v>
      </c>
      <c r="C107" s="48">
        <v>85</v>
      </c>
      <c r="D107" s="48">
        <v>44000</v>
      </c>
      <c r="E107" s="50" t="s">
        <v>131</v>
      </c>
      <c r="F107" s="51">
        <v>2100</v>
      </c>
      <c r="G107" s="48">
        <f t="shared" si="2"/>
        <v>2100</v>
      </c>
      <c r="H107" s="48" t="str">
        <f t="shared" si="3"/>
        <v xml:space="preserve"> </v>
      </c>
    </row>
    <row r="108" spans="1:8" x14ac:dyDescent="0.3">
      <c r="A108" s="48" t="s">
        <v>138</v>
      </c>
      <c r="B108" s="49">
        <v>626</v>
      </c>
      <c r="C108" s="48">
        <v>88</v>
      </c>
      <c r="D108" s="48">
        <v>38500</v>
      </c>
      <c r="E108" s="50" t="s">
        <v>139</v>
      </c>
      <c r="F108" s="51">
        <v>4300</v>
      </c>
      <c r="G108" s="48" t="str">
        <f t="shared" si="2"/>
        <v xml:space="preserve"> </v>
      </c>
      <c r="H108" s="48" t="str">
        <f t="shared" si="3"/>
        <v xml:space="preserve"> </v>
      </c>
    </row>
    <row r="109" spans="1:8" x14ac:dyDescent="0.3">
      <c r="A109" s="48" t="s">
        <v>22</v>
      </c>
      <c r="B109" s="49" t="s">
        <v>23</v>
      </c>
      <c r="C109" s="48">
        <v>89</v>
      </c>
      <c r="D109" s="48">
        <v>63000</v>
      </c>
      <c r="E109" s="50" t="s">
        <v>131</v>
      </c>
      <c r="F109" s="51">
        <v>15500</v>
      </c>
      <c r="G109" s="48">
        <f t="shared" si="2"/>
        <v>15500</v>
      </c>
      <c r="H109" s="48" t="str">
        <f t="shared" si="3"/>
        <v xml:space="preserve"> </v>
      </c>
    </row>
    <row r="110" spans="1:8" x14ac:dyDescent="0.3">
      <c r="A110" s="48" t="s">
        <v>22</v>
      </c>
      <c r="B110" s="49" t="s">
        <v>140</v>
      </c>
      <c r="C110" s="48">
        <v>88</v>
      </c>
      <c r="D110" s="48">
        <v>87500</v>
      </c>
      <c r="E110" s="50" t="s">
        <v>139</v>
      </c>
      <c r="F110" s="51">
        <v>41000</v>
      </c>
      <c r="G110" s="48" t="str">
        <f t="shared" si="2"/>
        <v xml:space="preserve"> </v>
      </c>
      <c r="H110" s="48" t="str">
        <f t="shared" si="3"/>
        <v xml:space="preserve"> </v>
      </c>
    </row>
    <row r="111" spans="1:8" x14ac:dyDescent="0.3">
      <c r="A111" s="48" t="s">
        <v>70</v>
      </c>
      <c r="B111" s="49" t="s">
        <v>141</v>
      </c>
      <c r="C111" s="48">
        <v>89</v>
      </c>
      <c r="D111" s="48">
        <v>21000</v>
      </c>
      <c r="E111" s="50" t="s">
        <v>133</v>
      </c>
      <c r="F111" s="51">
        <v>18500</v>
      </c>
      <c r="G111" s="48" t="str">
        <f t="shared" si="2"/>
        <v xml:space="preserve"> </v>
      </c>
      <c r="H111" s="48">
        <f t="shared" si="3"/>
        <v>18500</v>
      </c>
    </row>
    <row r="112" spans="1:8" x14ac:dyDescent="0.3">
      <c r="A112" s="48" t="s">
        <v>12</v>
      </c>
      <c r="B112" s="49" t="s">
        <v>142</v>
      </c>
      <c r="C112" s="48">
        <v>78</v>
      </c>
      <c r="D112" s="48">
        <v>112000</v>
      </c>
      <c r="E112" s="50" t="s">
        <v>143</v>
      </c>
      <c r="F112" s="51">
        <v>5500</v>
      </c>
      <c r="G112" s="48" t="str">
        <f t="shared" si="2"/>
        <v xml:space="preserve"> </v>
      </c>
      <c r="H112" s="48" t="str">
        <f t="shared" si="3"/>
        <v xml:space="preserve"> </v>
      </c>
    </row>
    <row r="113" spans="1:8" x14ac:dyDescent="0.3">
      <c r="A113" s="48" t="s">
        <v>12</v>
      </c>
      <c r="B113" s="48" t="s">
        <v>144</v>
      </c>
      <c r="C113" s="48">
        <v>91</v>
      </c>
      <c r="D113" s="48">
        <v>76200</v>
      </c>
      <c r="E113" s="48" t="s">
        <v>131</v>
      </c>
      <c r="F113" s="51">
        <v>16800</v>
      </c>
      <c r="G113" s="48">
        <f t="shared" si="2"/>
        <v>16800</v>
      </c>
      <c r="H113" s="48" t="str">
        <f t="shared" si="3"/>
        <v xml:space="preserve"> </v>
      </c>
    </row>
    <row r="114" spans="1:8" x14ac:dyDescent="0.3">
      <c r="A114" s="48"/>
      <c r="B114" s="48"/>
      <c r="C114" s="48"/>
      <c r="D114" s="48"/>
      <c r="E114" s="48"/>
      <c r="F114" s="52" t="s">
        <v>145</v>
      </c>
      <c r="G114" s="53">
        <f>SUM(G102:G113)</f>
        <v>61100</v>
      </c>
      <c r="H114" s="45">
        <f>SUM(H102:H113)</f>
        <v>25800</v>
      </c>
    </row>
  </sheetData>
  <phoneticPr fontId="0" type="noConversion"/>
  <pageMargins left="0.69" right="0.59055118110236227" top="0.98425196850393704" bottom="0.98425196850393704" header="0.51181102362204722" footer="0.51181102362204722"/>
  <pageSetup paperSize="9" orientation="portrait" horizontalDpi="300" verticalDpi="300" copies="0" r:id="rId1"/>
  <headerFooter alignWithMargins="0">
    <oddHeader>&amp;A</oddHeader>
    <oddFooter>&amp;LErstellt von: Jürg Lippuner&amp;CSeite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workbookViewId="0"/>
  </sheetViews>
  <sheetFormatPr baseColWidth="10" defaultColWidth="11.44140625" defaultRowHeight="12.6" x14ac:dyDescent="0.2"/>
  <cols>
    <col min="1" max="1" width="14.109375" style="14" customWidth="1"/>
    <col min="2" max="2" width="14.6640625" style="14" bestFit="1" customWidth="1"/>
    <col min="3" max="3" width="15.88671875" style="14" bestFit="1" customWidth="1"/>
    <col min="4" max="4" width="12.109375" style="14" customWidth="1"/>
    <col min="5" max="5" width="7" style="14" customWidth="1"/>
    <col min="6" max="6" width="14.33203125" style="14" bestFit="1" customWidth="1"/>
    <col min="7" max="7" width="11.33203125" style="14" bestFit="1" customWidth="1"/>
    <col min="8" max="8" width="6.5546875" style="14" bestFit="1" customWidth="1"/>
    <col min="9" max="9" width="7" style="14" customWidth="1"/>
    <col min="10" max="16384" width="11.44140625" style="14"/>
  </cols>
  <sheetData>
    <row r="1" spans="1:7" x14ac:dyDescent="0.2">
      <c r="A1" s="26" t="s">
        <v>116</v>
      </c>
      <c r="B1" s="27" t="s">
        <v>118</v>
      </c>
      <c r="C1" s="27"/>
      <c r="D1" s="27"/>
      <c r="E1" s="27"/>
      <c r="F1" s="27"/>
      <c r="G1" s="27"/>
    </row>
    <row r="2" spans="1:7" x14ac:dyDescent="0.2">
      <c r="A2" s="27"/>
      <c r="B2" s="27" t="s">
        <v>119</v>
      </c>
      <c r="C2" s="27"/>
      <c r="D2" s="27"/>
      <c r="E2" s="27"/>
      <c r="F2" s="27"/>
      <c r="G2" s="27"/>
    </row>
    <row r="4" spans="1:7" ht="19.8" x14ac:dyDescent="0.3">
      <c r="A4" s="13" t="s">
        <v>99</v>
      </c>
    </row>
    <row r="5" spans="1:7" ht="13.2" thickBot="1" x14ac:dyDescent="0.25"/>
    <row r="6" spans="1:7" ht="13.2" thickBot="1" x14ac:dyDescent="0.25">
      <c r="A6" s="15" t="s">
        <v>100</v>
      </c>
      <c r="B6" s="16" t="s">
        <v>101</v>
      </c>
      <c r="C6" s="16" t="s">
        <v>102</v>
      </c>
      <c r="D6" s="17" t="s">
        <v>103</v>
      </c>
    </row>
    <row r="7" spans="1:7" x14ac:dyDescent="0.2">
      <c r="A7" s="18" t="s">
        <v>104</v>
      </c>
      <c r="B7" s="19" t="s">
        <v>110</v>
      </c>
      <c r="C7" s="20">
        <v>280000</v>
      </c>
      <c r="D7" s="21">
        <f t="shared" ref="D7:D12" si="0">IF(C7&gt;=300000,3%,0%)</f>
        <v>0</v>
      </c>
    </row>
    <row r="8" spans="1:7" x14ac:dyDescent="0.2">
      <c r="A8" s="18" t="s">
        <v>105</v>
      </c>
      <c r="B8" s="19" t="s">
        <v>111</v>
      </c>
      <c r="C8" s="20">
        <v>549000</v>
      </c>
      <c r="D8" s="21">
        <f t="shared" si="0"/>
        <v>0.03</v>
      </c>
    </row>
    <row r="9" spans="1:7" x14ac:dyDescent="0.2">
      <c r="A9" s="18" t="s">
        <v>106</v>
      </c>
      <c r="B9" s="19" t="s">
        <v>112</v>
      </c>
      <c r="C9" s="20">
        <v>310000</v>
      </c>
      <c r="D9" s="21">
        <f t="shared" si="0"/>
        <v>0.03</v>
      </c>
    </row>
    <row r="10" spans="1:7" x14ac:dyDescent="0.2">
      <c r="A10" s="18" t="s">
        <v>107</v>
      </c>
      <c r="B10" s="19" t="s">
        <v>114</v>
      </c>
      <c r="C10" s="20">
        <v>250000</v>
      </c>
      <c r="D10" s="21">
        <f t="shared" si="0"/>
        <v>0</v>
      </c>
    </row>
    <row r="11" spans="1:7" x14ac:dyDescent="0.2">
      <c r="A11" s="18" t="s">
        <v>108</v>
      </c>
      <c r="B11" s="19" t="s">
        <v>115</v>
      </c>
      <c r="C11" s="20">
        <v>405000</v>
      </c>
      <c r="D11" s="21">
        <f t="shared" si="0"/>
        <v>0.03</v>
      </c>
    </row>
    <row r="12" spans="1:7" ht="13.2" thickBot="1" x14ac:dyDescent="0.25">
      <c r="A12" s="22" t="s">
        <v>109</v>
      </c>
      <c r="B12" s="24" t="s">
        <v>113</v>
      </c>
      <c r="C12" s="23">
        <v>647000</v>
      </c>
      <c r="D12" s="25">
        <f t="shared" si="0"/>
        <v>0.03</v>
      </c>
    </row>
  </sheetData>
  <phoneticPr fontId="9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0"/>
  <sheetViews>
    <sheetView workbookViewId="0">
      <pane ySplit="6" topLeftCell="A7" activePane="bottomLeft" state="frozen"/>
      <selection pane="bottomLeft"/>
    </sheetView>
  </sheetViews>
  <sheetFormatPr baseColWidth="10" defaultColWidth="11.44140625" defaultRowHeight="13.2" x14ac:dyDescent="0.25"/>
  <cols>
    <col min="1" max="2" width="11.6640625" style="6" customWidth="1"/>
    <col min="3" max="3" width="9.5546875" style="7" customWidth="1"/>
    <col min="4" max="4" width="7.6640625" style="7" customWidth="1"/>
    <col min="5" max="5" width="4.6640625" style="7" customWidth="1"/>
    <col min="6" max="6" width="9.88671875" style="9" customWidth="1"/>
    <col min="7" max="7" width="16.44140625" style="9" bestFit="1" customWidth="1"/>
    <col min="8" max="8" width="12.5546875" style="9" customWidth="1"/>
    <col min="9" max="9" width="14" style="9" customWidth="1"/>
    <col min="10" max="10" width="18.109375" style="1" customWidth="1"/>
    <col min="11" max="11" width="6.5546875" style="1" customWidth="1"/>
    <col min="12" max="12" width="2.109375" style="1" bestFit="1" customWidth="1"/>
    <col min="13" max="13" width="12.109375" style="1" bestFit="1" customWidth="1"/>
    <col min="14" max="16384" width="11.44140625" style="1"/>
  </cols>
  <sheetData>
    <row r="1" spans="1:11" ht="15.6" x14ac:dyDescent="0.3">
      <c r="A1" s="28" t="s">
        <v>117</v>
      </c>
      <c r="B1" s="29" t="s">
        <v>0</v>
      </c>
      <c r="C1" s="30"/>
      <c r="D1" s="30"/>
      <c r="E1" s="31" t="s">
        <v>1</v>
      </c>
      <c r="F1" s="32" t="s">
        <v>120</v>
      </c>
      <c r="G1" s="29"/>
      <c r="H1" s="29"/>
      <c r="I1" s="29"/>
      <c r="J1" s="29"/>
      <c r="K1" s="11"/>
    </row>
    <row r="2" spans="1:11" ht="15.6" x14ac:dyDescent="0.3">
      <c r="A2" s="28"/>
      <c r="B2" s="28"/>
      <c r="C2" s="28"/>
      <c r="D2" s="30"/>
      <c r="E2" s="31" t="s">
        <v>1</v>
      </c>
      <c r="F2" s="32" t="s">
        <v>121</v>
      </c>
      <c r="G2" s="29"/>
      <c r="H2" s="29"/>
      <c r="I2" s="29"/>
      <c r="J2" s="29"/>
      <c r="K2" s="11"/>
    </row>
    <row r="3" spans="1:11" ht="15.6" x14ac:dyDescent="0.3">
      <c r="A3" s="28"/>
      <c r="B3" s="28"/>
      <c r="C3" s="28"/>
      <c r="D3" s="30"/>
      <c r="E3" s="31" t="s">
        <v>1</v>
      </c>
      <c r="F3" s="32" t="s">
        <v>122</v>
      </c>
      <c r="G3" s="29"/>
      <c r="H3" s="29"/>
      <c r="I3" s="29"/>
      <c r="J3" s="29"/>
      <c r="K3" s="11"/>
    </row>
    <row r="4" spans="1:11" ht="15.6" x14ac:dyDescent="0.3">
      <c r="A4" s="28"/>
      <c r="B4" s="32" t="s">
        <v>123</v>
      </c>
      <c r="C4" s="28"/>
      <c r="D4" s="30"/>
      <c r="E4" s="29"/>
      <c r="F4" s="29"/>
      <c r="G4" s="29"/>
      <c r="H4" s="29"/>
      <c r="I4" s="29"/>
      <c r="J4" s="29"/>
      <c r="K4" s="11"/>
    </row>
    <row r="5" spans="1:11" ht="5.25" customHeight="1" x14ac:dyDescent="0.25"/>
    <row r="6" spans="1:11" x14ac:dyDescent="0.2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4" t="s">
        <v>7</v>
      </c>
      <c r="G6" s="5" t="s">
        <v>8</v>
      </c>
      <c r="H6" s="5" t="s">
        <v>9</v>
      </c>
      <c r="I6" s="5" t="s">
        <v>10</v>
      </c>
      <c r="J6" s="5" t="s">
        <v>11</v>
      </c>
    </row>
    <row r="7" spans="1:11" x14ac:dyDescent="0.25">
      <c r="A7" s="6" t="s">
        <v>12</v>
      </c>
      <c r="B7" s="6" t="s">
        <v>13</v>
      </c>
      <c r="C7" s="7">
        <v>1989</v>
      </c>
      <c r="D7" s="7">
        <v>110000</v>
      </c>
      <c r="E7" s="7">
        <v>115</v>
      </c>
      <c r="F7" s="8">
        <v>9500</v>
      </c>
      <c r="G7" s="12" t="str">
        <f>IF(C7&lt;1988,500,"")</f>
        <v/>
      </c>
      <c r="H7" s="12" t="str">
        <f>IF(D7&lt;80000,600,"")</f>
        <v/>
      </c>
      <c r="I7" s="12" t="str">
        <f>IF(E7&gt;130,1000,"")</f>
        <v/>
      </c>
      <c r="J7" s="12">
        <f>SUM(F7:I7)</f>
        <v>9500</v>
      </c>
    </row>
    <row r="8" spans="1:11" x14ac:dyDescent="0.25">
      <c r="A8" s="6" t="s">
        <v>12</v>
      </c>
      <c r="B8" s="6" t="s">
        <v>14</v>
      </c>
      <c r="C8" s="7">
        <v>1990</v>
      </c>
      <c r="D8" s="7">
        <v>81000</v>
      </c>
      <c r="E8" s="7">
        <v>165</v>
      </c>
      <c r="F8" s="8">
        <v>16500</v>
      </c>
      <c r="G8" s="12" t="str">
        <f t="shared" ref="G8:G71" si="0">IF(C8&lt;1988,500,"")</f>
        <v/>
      </c>
      <c r="H8" s="12" t="str">
        <f t="shared" ref="H8:H71" si="1">IF(D8&lt;80000,600,"")</f>
        <v/>
      </c>
      <c r="I8" s="12">
        <f t="shared" ref="I8:I71" si="2">IF(E8&gt;130,1000,"")</f>
        <v>1000</v>
      </c>
      <c r="J8" s="12">
        <f t="shared" ref="J8:J71" si="3">SUM(F8:I8)</f>
        <v>17500</v>
      </c>
    </row>
    <row r="9" spans="1:11" x14ac:dyDescent="0.25">
      <c r="A9" s="6" t="s">
        <v>12</v>
      </c>
      <c r="B9" s="6" t="s">
        <v>14</v>
      </c>
      <c r="C9" s="7">
        <v>1991</v>
      </c>
      <c r="D9" s="7">
        <v>63000</v>
      </c>
      <c r="E9" s="7">
        <v>165</v>
      </c>
      <c r="F9" s="8">
        <v>19000</v>
      </c>
      <c r="G9" s="12" t="str">
        <f t="shared" si="0"/>
        <v/>
      </c>
      <c r="H9" s="12">
        <f t="shared" si="1"/>
        <v>600</v>
      </c>
      <c r="I9" s="12">
        <f t="shared" si="2"/>
        <v>1000</v>
      </c>
      <c r="J9" s="12">
        <f t="shared" si="3"/>
        <v>20600</v>
      </c>
    </row>
    <row r="10" spans="1:11" x14ac:dyDescent="0.25">
      <c r="A10" s="6" t="s">
        <v>15</v>
      </c>
      <c r="B10" s="6" t="s">
        <v>16</v>
      </c>
      <c r="C10" s="7">
        <v>1986</v>
      </c>
      <c r="D10" s="7">
        <v>78000</v>
      </c>
      <c r="E10" s="7">
        <v>92</v>
      </c>
      <c r="F10" s="8">
        <v>5000</v>
      </c>
      <c r="G10" s="12">
        <f t="shared" si="0"/>
        <v>500</v>
      </c>
      <c r="H10" s="12">
        <f t="shared" si="1"/>
        <v>600</v>
      </c>
      <c r="I10" s="12" t="str">
        <f t="shared" si="2"/>
        <v/>
      </c>
      <c r="J10" s="12">
        <f t="shared" si="3"/>
        <v>6100</v>
      </c>
    </row>
    <row r="11" spans="1:11" x14ac:dyDescent="0.25">
      <c r="A11" s="6" t="s">
        <v>15</v>
      </c>
      <c r="B11" s="6" t="s">
        <v>17</v>
      </c>
      <c r="C11" s="7">
        <v>1993</v>
      </c>
      <c r="D11" s="7">
        <v>34000</v>
      </c>
      <c r="E11" s="7">
        <v>98</v>
      </c>
      <c r="F11" s="8">
        <v>10000</v>
      </c>
      <c r="G11" s="12" t="str">
        <f t="shared" si="0"/>
        <v/>
      </c>
      <c r="H11" s="12">
        <f t="shared" si="1"/>
        <v>600</v>
      </c>
      <c r="I11" s="12" t="str">
        <f t="shared" si="2"/>
        <v/>
      </c>
      <c r="J11" s="12">
        <f t="shared" si="3"/>
        <v>10600</v>
      </c>
    </row>
    <row r="12" spans="1:11" x14ac:dyDescent="0.25">
      <c r="A12" s="6" t="s">
        <v>18</v>
      </c>
      <c r="B12" s="6" t="s">
        <v>19</v>
      </c>
      <c r="C12" s="7">
        <v>1978</v>
      </c>
      <c r="D12" s="7">
        <v>123000</v>
      </c>
      <c r="E12" s="7">
        <v>107</v>
      </c>
      <c r="F12" s="8">
        <v>8500</v>
      </c>
      <c r="G12" s="12">
        <f t="shared" si="0"/>
        <v>500</v>
      </c>
      <c r="H12" s="12" t="str">
        <f t="shared" si="1"/>
        <v/>
      </c>
      <c r="I12" s="12" t="str">
        <f t="shared" si="2"/>
        <v/>
      </c>
      <c r="J12" s="12">
        <f t="shared" si="3"/>
        <v>9000</v>
      </c>
    </row>
    <row r="13" spans="1:11" x14ac:dyDescent="0.25">
      <c r="A13" s="6" t="s">
        <v>20</v>
      </c>
      <c r="B13" s="6" t="s">
        <v>21</v>
      </c>
      <c r="C13" s="7">
        <v>1990</v>
      </c>
      <c r="D13" s="7">
        <v>54000</v>
      </c>
      <c r="E13" s="7">
        <v>107</v>
      </c>
      <c r="F13" s="8">
        <v>12500</v>
      </c>
      <c r="G13" s="12" t="str">
        <f t="shared" si="0"/>
        <v/>
      </c>
      <c r="H13" s="12">
        <f t="shared" si="1"/>
        <v>600</v>
      </c>
      <c r="I13" s="12" t="str">
        <f t="shared" si="2"/>
        <v/>
      </c>
      <c r="J13" s="12">
        <f t="shared" si="3"/>
        <v>13100</v>
      </c>
    </row>
    <row r="14" spans="1:11" x14ac:dyDescent="0.25">
      <c r="A14" s="6" t="s">
        <v>22</v>
      </c>
      <c r="B14" s="6" t="s">
        <v>23</v>
      </c>
      <c r="C14" s="7">
        <v>1990</v>
      </c>
      <c r="D14" s="7">
        <v>84000</v>
      </c>
      <c r="E14" s="7">
        <v>122</v>
      </c>
      <c r="F14" s="8">
        <v>22000</v>
      </c>
      <c r="G14" s="12" t="str">
        <f t="shared" si="0"/>
        <v/>
      </c>
      <c r="H14" s="12" t="str">
        <f t="shared" si="1"/>
        <v/>
      </c>
      <c r="I14" s="12" t="str">
        <f t="shared" si="2"/>
        <v/>
      </c>
      <c r="J14" s="12">
        <f t="shared" si="3"/>
        <v>22000</v>
      </c>
    </row>
    <row r="15" spans="1:11" x14ac:dyDescent="0.25">
      <c r="A15" s="6" t="s">
        <v>22</v>
      </c>
      <c r="B15" s="6" t="s">
        <v>23</v>
      </c>
      <c r="C15" s="7">
        <v>1991</v>
      </c>
      <c r="D15" s="7">
        <v>67000</v>
      </c>
      <c r="E15" s="7">
        <v>122</v>
      </c>
      <c r="F15" s="8">
        <v>25000</v>
      </c>
      <c r="G15" s="12" t="str">
        <f t="shared" si="0"/>
        <v/>
      </c>
      <c r="H15" s="12">
        <f t="shared" si="1"/>
        <v>600</v>
      </c>
      <c r="I15" s="12" t="str">
        <f t="shared" si="2"/>
        <v/>
      </c>
      <c r="J15" s="12">
        <f t="shared" si="3"/>
        <v>25600</v>
      </c>
    </row>
    <row r="16" spans="1:11" x14ac:dyDescent="0.25">
      <c r="A16" s="6" t="s">
        <v>22</v>
      </c>
      <c r="B16" s="6" t="s">
        <v>24</v>
      </c>
      <c r="C16" s="7">
        <v>1992</v>
      </c>
      <c r="D16" s="7">
        <v>42000</v>
      </c>
      <c r="E16" s="7">
        <v>136</v>
      </c>
      <c r="F16" s="8">
        <v>23500</v>
      </c>
      <c r="G16" s="12" t="str">
        <f t="shared" si="0"/>
        <v/>
      </c>
      <c r="H16" s="12">
        <f t="shared" si="1"/>
        <v>600</v>
      </c>
      <c r="I16" s="12">
        <f t="shared" si="2"/>
        <v>1000</v>
      </c>
      <c r="J16" s="12">
        <f t="shared" si="3"/>
        <v>25100</v>
      </c>
    </row>
    <row r="17" spans="1:10" x14ac:dyDescent="0.25">
      <c r="A17" s="6" t="s">
        <v>12</v>
      </c>
      <c r="B17" s="6" t="s">
        <v>25</v>
      </c>
      <c r="C17" s="7">
        <v>1991</v>
      </c>
      <c r="D17" s="7">
        <v>87000</v>
      </c>
      <c r="E17" s="7">
        <v>184</v>
      </c>
      <c r="F17" s="8">
        <v>16000</v>
      </c>
      <c r="G17" s="12" t="str">
        <f t="shared" si="0"/>
        <v/>
      </c>
      <c r="H17" s="12" t="str">
        <f t="shared" si="1"/>
        <v/>
      </c>
      <c r="I17" s="12">
        <f t="shared" si="2"/>
        <v>1000</v>
      </c>
      <c r="J17" s="12">
        <f t="shared" si="3"/>
        <v>17000</v>
      </c>
    </row>
    <row r="18" spans="1:10" x14ac:dyDescent="0.25">
      <c r="A18" s="6" t="s">
        <v>15</v>
      </c>
      <c r="B18" s="6" t="s">
        <v>26</v>
      </c>
      <c r="C18" s="7">
        <v>1990</v>
      </c>
      <c r="D18" s="7">
        <v>72000</v>
      </c>
      <c r="E18" s="7">
        <v>90</v>
      </c>
      <c r="F18" s="8">
        <v>8000</v>
      </c>
      <c r="G18" s="12" t="str">
        <f t="shared" si="0"/>
        <v/>
      </c>
      <c r="H18" s="12">
        <f t="shared" si="1"/>
        <v>600</v>
      </c>
      <c r="I18" s="12" t="str">
        <f t="shared" si="2"/>
        <v/>
      </c>
      <c r="J18" s="12">
        <f t="shared" si="3"/>
        <v>8600</v>
      </c>
    </row>
    <row r="19" spans="1:10" x14ac:dyDescent="0.25">
      <c r="A19" s="6" t="s">
        <v>15</v>
      </c>
      <c r="B19" s="6" t="s">
        <v>27</v>
      </c>
      <c r="C19" s="7">
        <v>1990</v>
      </c>
      <c r="D19" s="7">
        <v>63000</v>
      </c>
      <c r="E19" s="7">
        <v>101</v>
      </c>
      <c r="F19" s="8">
        <v>10000</v>
      </c>
      <c r="G19" s="12" t="str">
        <f t="shared" si="0"/>
        <v/>
      </c>
      <c r="H19" s="12">
        <f t="shared" si="1"/>
        <v>600</v>
      </c>
      <c r="I19" s="12" t="str">
        <f t="shared" si="2"/>
        <v/>
      </c>
      <c r="J19" s="12">
        <f t="shared" si="3"/>
        <v>10600</v>
      </c>
    </row>
    <row r="20" spans="1:10" x14ac:dyDescent="0.25">
      <c r="A20" s="6" t="s">
        <v>15</v>
      </c>
      <c r="B20" s="6" t="s">
        <v>28</v>
      </c>
      <c r="C20" s="7">
        <v>1992</v>
      </c>
      <c r="D20" s="7">
        <v>47000</v>
      </c>
      <c r="E20" s="7">
        <v>121</v>
      </c>
      <c r="F20" s="8">
        <v>12000</v>
      </c>
      <c r="G20" s="12" t="str">
        <f t="shared" si="0"/>
        <v/>
      </c>
      <c r="H20" s="12">
        <f t="shared" si="1"/>
        <v>600</v>
      </c>
      <c r="I20" s="12" t="str">
        <f t="shared" si="2"/>
        <v/>
      </c>
      <c r="J20" s="12">
        <f t="shared" si="3"/>
        <v>12600</v>
      </c>
    </row>
    <row r="21" spans="1:10" x14ac:dyDescent="0.25">
      <c r="A21" s="6" t="s">
        <v>15</v>
      </c>
      <c r="B21" s="6" t="s">
        <v>28</v>
      </c>
      <c r="C21" s="7">
        <v>1993</v>
      </c>
      <c r="D21" s="7">
        <v>28000</v>
      </c>
      <c r="E21" s="7">
        <v>121</v>
      </c>
      <c r="F21" s="8">
        <v>17500</v>
      </c>
      <c r="G21" s="12" t="str">
        <f t="shared" si="0"/>
        <v/>
      </c>
      <c r="H21" s="12">
        <f t="shared" si="1"/>
        <v>600</v>
      </c>
      <c r="I21" s="12" t="str">
        <f t="shared" si="2"/>
        <v/>
      </c>
      <c r="J21" s="12">
        <f t="shared" si="3"/>
        <v>18100</v>
      </c>
    </row>
    <row r="22" spans="1:10" x14ac:dyDescent="0.25">
      <c r="A22" s="6" t="s">
        <v>20</v>
      </c>
      <c r="B22" s="6" t="s">
        <v>29</v>
      </c>
      <c r="C22" s="7">
        <v>1991</v>
      </c>
      <c r="D22" s="7">
        <v>72000</v>
      </c>
      <c r="E22" s="7">
        <v>107</v>
      </c>
      <c r="F22" s="8">
        <v>10000</v>
      </c>
      <c r="G22" s="12" t="str">
        <f t="shared" si="0"/>
        <v/>
      </c>
      <c r="H22" s="12">
        <f t="shared" si="1"/>
        <v>600</v>
      </c>
      <c r="I22" s="12" t="str">
        <f t="shared" si="2"/>
        <v/>
      </c>
      <c r="J22" s="12">
        <f t="shared" si="3"/>
        <v>10600</v>
      </c>
    </row>
    <row r="23" spans="1:10" x14ac:dyDescent="0.25">
      <c r="A23" s="6" t="s">
        <v>20</v>
      </c>
      <c r="B23" s="6" t="s">
        <v>30</v>
      </c>
      <c r="C23" s="7">
        <v>1992</v>
      </c>
      <c r="D23" s="7">
        <v>48000</v>
      </c>
      <c r="E23" s="7">
        <v>157</v>
      </c>
      <c r="F23" s="8">
        <v>20500</v>
      </c>
      <c r="G23" s="12" t="str">
        <f t="shared" si="0"/>
        <v/>
      </c>
      <c r="H23" s="12">
        <f t="shared" si="1"/>
        <v>600</v>
      </c>
      <c r="I23" s="12">
        <f t="shared" si="2"/>
        <v>1000</v>
      </c>
      <c r="J23" s="12">
        <f t="shared" si="3"/>
        <v>22100</v>
      </c>
    </row>
    <row r="24" spans="1:10" x14ac:dyDescent="0.25">
      <c r="A24" s="6" t="s">
        <v>22</v>
      </c>
      <c r="B24" s="6" t="s">
        <v>31</v>
      </c>
      <c r="C24" s="7">
        <v>1992</v>
      </c>
      <c r="D24" s="7">
        <v>34000</v>
      </c>
      <c r="E24" s="7">
        <v>150</v>
      </c>
      <c r="F24" s="8">
        <v>31000</v>
      </c>
      <c r="G24" s="12" t="str">
        <f t="shared" si="0"/>
        <v/>
      </c>
      <c r="H24" s="12">
        <f t="shared" si="1"/>
        <v>600</v>
      </c>
      <c r="I24" s="12">
        <f t="shared" si="2"/>
        <v>1000</v>
      </c>
      <c r="J24" s="12">
        <f t="shared" si="3"/>
        <v>32600</v>
      </c>
    </row>
    <row r="25" spans="1:10" x14ac:dyDescent="0.25">
      <c r="A25" s="6" t="s">
        <v>22</v>
      </c>
      <c r="B25" s="6" t="s">
        <v>31</v>
      </c>
      <c r="C25" s="7">
        <v>1993</v>
      </c>
      <c r="D25" s="7">
        <v>24000</v>
      </c>
      <c r="E25" s="7">
        <v>150</v>
      </c>
      <c r="F25" s="8">
        <v>36000</v>
      </c>
      <c r="G25" s="12" t="str">
        <f t="shared" si="0"/>
        <v/>
      </c>
      <c r="H25" s="12">
        <f t="shared" si="1"/>
        <v>600</v>
      </c>
      <c r="I25" s="12">
        <f t="shared" si="2"/>
        <v>1000</v>
      </c>
      <c r="J25" s="12">
        <f t="shared" si="3"/>
        <v>37600</v>
      </c>
    </row>
    <row r="26" spans="1:10" x14ac:dyDescent="0.25">
      <c r="A26" s="6" t="s">
        <v>22</v>
      </c>
      <c r="B26" s="6" t="s">
        <v>32</v>
      </c>
      <c r="C26" s="7">
        <v>1989</v>
      </c>
      <c r="D26" s="7">
        <v>125000</v>
      </c>
      <c r="E26" s="7">
        <v>136</v>
      </c>
      <c r="F26" s="8">
        <v>21000</v>
      </c>
      <c r="G26" s="12" t="str">
        <f t="shared" si="0"/>
        <v/>
      </c>
      <c r="H26" s="12" t="str">
        <f t="shared" si="1"/>
        <v/>
      </c>
      <c r="I26" s="12">
        <f t="shared" si="2"/>
        <v>1000</v>
      </c>
      <c r="J26" s="12">
        <f t="shared" si="3"/>
        <v>22000</v>
      </c>
    </row>
    <row r="27" spans="1:10" x14ac:dyDescent="0.25">
      <c r="A27" s="6" t="s">
        <v>22</v>
      </c>
      <c r="B27" s="6" t="s">
        <v>33</v>
      </c>
      <c r="C27" s="7">
        <v>1987</v>
      </c>
      <c r="D27" s="7">
        <v>145000</v>
      </c>
      <c r="E27" s="7">
        <v>136</v>
      </c>
      <c r="F27" s="8">
        <v>17500</v>
      </c>
      <c r="G27" s="12">
        <f t="shared" si="0"/>
        <v>500</v>
      </c>
      <c r="H27" s="12" t="str">
        <f t="shared" si="1"/>
        <v/>
      </c>
      <c r="I27" s="12">
        <f t="shared" si="2"/>
        <v>1000</v>
      </c>
      <c r="J27" s="12">
        <f t="shared" si="3"/>
        <v>19000</v>
      </c>
    </row>
    <row r="28" spans="1:10" x14ac:dyDescent="0.25">
      <c r="A28" s="6" t="s">
        <v>18</v>
      </c>
      <c r="B28" s="6" t="s">
        <v>34</v>
      </c>
      <c r="C28" s="7">
        <v>1985</v>
      </c>
      <c r="D28" s="7">
        <v>157000</v>
      </c>
      <c r="E28" s="7">
        <v>117</v>
      </c>
      <c r="F28" s="8">
        <v>7500</v>
      </c>
      <c r="G28" s="12">
        <f t="shared" si="0"/>
        <v>500</v>
      </c>
      <c r="H28" s="12" t="str">
        <f t="shared" si="1"/>
        <v/>
      </c>
      <c r="I28" s="12" t="str">
        <f t="shared" si="2"/>
        <v/>
      </c>
      <c r="J28" s="12">
        <f t="shared" si="3"/>
        <v>8000</v>
      </c>
    </row>
    <row r="29" spans="1:10" x14ac:dyDescent="0.25">
      <c r="A29" s="6" t="s">
        <v>18</v>
      </c>
      <c r="B29" s="6" t="s">
        <v>35</v>
      </c>
      <c r="C29" s="7">
        <v>1987</v>
      </c>
      <c r="D29" s="7">
        <v>144000</v>
      </c>
      <c r="E29" s="7">
        <v>117</v>
      </c>
      <c r="F29" s="8">
        <v>8500</v>
      </c>
      <c r="G29" s="12">
        <f t="shared" si="0"/>
        <v>500</v>
      </c>
      <c r="H29" s="12" t="str">
        <f t="shared" si="1"/>
        <v/>
      </c>
      <c r="I29" s="12" t="str">
        <f t="shared" si="2"/>
        <v/>
      </c>
      <c r="J29" s="12">
        <f t="shared" si="3"/>
        <v>9000</v>
      </c>
    </row>
    <row r="30" spans="1:10" x14ac:dyDescent="0.25">
      <c r="A30" s="6" t="s">
        <v>18</v>
      </c>
      <c r="B30" s="6" t="s">
        <v>36</v>
      </c>
      <c r="C30" s="7">
        <v>1988</v>
      </c>
      <c r="D30" s="7">
        <v>115000</v>
      </c>
      <c r="E30" s="7">
        <v>135</v>
      </c>
      <c r="F30" s="8">
        <v>9500</v>
      </c>
      <c r="G30" s="12" t="str">
        <f t="shared" si="0"/>
        <v/>
      </c>
      <c r="H30" s="12" t="str">
        <f t="shared" si="1"/>
        <v/>
      </c>
      <c r="I30" s="12">
        <f t="shared" si="2"/>
        <v>1000</v>
      </c>
      <c r="J30" s="12">
        <f t="shared" si="3"/>
        <v>10500</v>
      </c>
    </row>
    <row r="31" spans="1:10" x14ac:dyDescent="0.25">
      <c r="A31" s="6" t="s">
        <v>20</v>
      </c>
      <c r="B31" s="6" t="s">
        <v>37</v>
      </c>
      <c r="C31" s="7">
        <v>1985</v>
      </c>
      <c r="D31" s="7">
        <v>145000</v>
      </c>
      <c r="E31" s="7">
        <v>145</v>
      </c>
      <c r="F31" s="8">
        <v>3500</v>
      </c>
      <c r="G31" s="12">
        <f t="shared" si="0"/>
        <v>500</v>
      </c>
      <c r="H31" s="12" t="str">
        <f t="shared" si="1"/>
        <v/>
      </c>
      <c r="I31" s="12">
        <f t="shared" si="2"/>
        <v>1000</v>
      </c>
      <c r="J31" s="12">
        <f t="shared" si="3"/>
        <v>5000</v>
      </c>
    </row>
    <row r="32" spans="1:10" x14ac:dyDescent="0.25">
      <c r="A32" s="6" t="s">
        <v>22</v>
      </c>
      <c r="B32" s="6" t="s">
        <v>38</v>
      </c>
      <c r="C32" s="7">
        <v>1988</v>
      </c>
      <c r="D32" s="7">
        <v>113000</v>
      </c>
      <c r="E32" s="7">
        <v>150</v>
      </c>
      <c r="F32" s="8">
        <v>19500</v>
      </c>
      <c r="G32" s="12" t="str">
        <f t="shared" si="0"/>
        <v/>
      </c>
      <c r="H32" s="12" t="str">
        <f t="shared" si="1"/>
        <v/>
      </c>
      <c r="I32" s="12">
        <f t="shared" si="2"/>
        <v>1000</v>
      </c>
      <c r="J32" s="12">
        <f t="shared" si="3"/>
        <v>20500</v>
      </c>
    </row>
    <row r="33" spans="1:10" x14ac:dyDescent="0.25">
      <c r="A33" s="6" t="s">
        <v>22</v>
      </c>
      <c r="B33" s="6" t="s">
        <v>39</v>
      </c>
      <c r="C33" s="7">
        <v>1978</v>
      </c>
      <c r="D33" s="7">
        <v>230000</v>
      </c>
      <c r="E33" s="7">
        <v>170</v>
      </c>
      <c r="F33" s="8">
        <v>5500</v>
      </c>
      <c r="G33" s="12">
        <f t="shared" si="0"/>
        <v>500</v>
      </c>
      <c r="H33" s="12" t="str">
        <f t="shared" si="1"/>
        <v/>
      </c>
      <c r="I33" s="12">
        <f t="shared" si="2"/>
        <v>1000</v>
      </c>
      <c r="J33" s="12">
        <f t="shared" si="3"/>
        <v>7000</v>
      </c>
    </row>
    <row r="34" spans="1:10" x14ac:dyDescent="0.25">
      <c r="A34" s="6" t="s">
        <v>22</v>
      </c>
      <c r="B34" s="6" t="s">
        <v>40</v>
      </c>
      <c r="C34" s="7">
        <v>1992</v>
      </c>
      <c r="D34" s="7">
        <v>75000</v>
      </c>
      <c r="E34" s="7">
        <v>180</v>
      </c>
      <c r="F34" s="8">
        <v>35000</v>
      </c>
      <c r="G34" s="12" t="str">
        <f t="shared" si="0"/>
        <v/>
      </c>
      <c r="H34" s="12">
        <f t="shared" si="1"/>
        <v>600</v>
      </c>
      <c r="I34" s="12">
        <f t="shared" si="2"/>
        <v>1000</v>
      </c>
      <c r="J34" s="12">
        <f t="shared" si="3"/>
        <v>36600</v>
      </c>
    </row>
    <row r="35" spans="1:10" x14ac:dyDescent="0.25">
      <c r="A35" s="6" t="s">
        <v>22</v>
      </c>
      <c r="B35" s="6" t="s">
        <v>41</v>
      </c>
      <c r="C35" s="7">
        <v>1990</v>
      </c>
      <c r="D35" s="7">
        <v>101000</v>
      </c>
      <c r="E35" s="7">
        <v>180</v>
      </c>
      <c r="F35" s="8">
        <v>31500</v>
      </c>
      <c r="G35" s="12" t="str">
        <f t="shared" si="0"/>
        <v/>
      </c>
      <c r="H35" s="12" t="str">
        <f t="shared" si="1"/>
        <v/>
      </c>
      <c r="I35" s="12">
        <f t="shared" si="2"/>
        <v>1000</v>
      </c>
      <c r="J35" s="12">
        <f t="shared" si="3"/>
        <v>32500</v>
      </c>
    </row>
    <row r="36" spans="1:10" x14ac:dyDescent="0.25">
      <c r="A36" s="6" t="s">
        <v>22</v>
      </c>
      <c r="B36" s="6" t="s">
        <v>41</v>
      </c>
      <c r="C36" s="7">
        <v>1991</v>
      </c>
      <c r="D36" s="7">
        <v>90000</v>
      </c>
      <c r="E36" s="7">
        <v>180</v>
      </c>
      <c r="F36" s="8">
        <v>40500</v>
      </c>
      <c r="G36" s="12" t="str">
        <f t="shared" si="0"/>
        <v/>
      </c>
      <c r="H36" s="12" t="str">
        <f t="shared" si="1"/>
        <v/>
      </c>
      <c r="I36" s="12">
        <f t="shared" si="2"/>
        <v>1000</v>
      </c>
      <c r="J36" s="12">
        <f t="shared" si="3"/>
        <v>41500</v>
      </c>
    </row>
    <row r="37" spans="1:10" x14ac:dyDescent="0.25">
      <c r="A37" s="6" t="s">
        <v>15</v>
      </c>
      <c r="B37" s="6" t="s">
        <v>42</v>
      </c>
      <c r="C37" s="7">
        <v>1989</v>
      </c>
      <c r="D37" s="7">
        <v>92000</v>
      </c>
      <c r="E37" s="7">
        <v>90</v>
      </c>
      <c r="F37" s="8">
        <v>8000</v>
      </c>
      <c r="G37" s="12" t="str">
        <f t="shared" si="0"/>
        <v/>
      </c>
      <c r="H37" s="12" t="str">
        <f t="shared" si="1"/>
        <v/>
      </c>
      <c r="I37" s="12" t="str">
        <f t="shared" si="2"/>
        <v/>
      </c>
      <c r="J37" s="12">
        <f t="shared" si="3"/>
        <v>8000</v>
      </c>
    </row>
    <row r="38" spans="1:10" x14ac:dyDescent="0.25">
      <c r="A38" s="6" t="s">
        <v>15</v>
      </c>
      <c r="B38" s="6" t="s">
        <v>43</v>
      </c>
      <c r="C38" s="7">
        <v>1990</v>
      </c>
      <c r="D38" s="7">
        <v>85000</v>
      </c>
      <c r="E38" s="7">
        <v>121</v>
      </c>
      <c r="F38" s="8">
        <v>12500</v>
      </c>
      <c r="G38" s="12" t="str">
        <f t="shared" si="0"/>
        <v/>
      </c>
      <c r="H38" s="12" t="str">
        <f t="shared" si="1"/>
        <v/>
      </c>
      <c r="I38" s="12" t="str">
        <f t="shared" si="2"/>
        <v/>
      </c>
      <c r="J38" s="12">
        <f t="shared" si="3"/>
        <v>12500</v>
      </c>
    </row>
    <row r="39" spans="1:10" x14ac:dyDescent="0.25">
      <c r="A39" s="6" t="s">
        <v>15</v>
      </c>
      <c r="B39" s="6" t="s">
        <v>44</v>
      </c>
      <c r="C39" s="7">
        <v>1992</v>
      </c>
      <c r="D39" s="7">
        <v>45000</v>
      </c>
      <c r="E39" s="7">
        <v>121</v>
      </c>
      <c r="F39" s="8">
        <v>16500</v>
      </c>
      <c r="G39" s="12" t="str">
        <f t="shared" si="0"/>
        <v/>
      </c>
      <c r="H39" s="12">
        <f t="shared" si="1"/>
        <v>600</v>
      </c>
      <c r="I39" s="12" t="str">
        <f t="shared" si="2"/>
        <v/>
      </c>
      <c r="J39" s="12">
        <f t="shared" si="3"/>
        <v>17100</v>
      </c>
    </row>
    <row r="40" spans="1:10" x14ac:dyDescent="0.25">
      <c r="A40" s="6" t="s">
        <v>22</v>
      </c>
      <c r="B40" s="6" t="s">
        <v>45</v>
      </c>
      <c r="C40" s="7">
        <v>1983</v>
      </c>
      <c r="D40" s="7">
        <v>97000</v>
      </c>
      <c r="E40" s="7">
        <v>235</v>
      </c>
      <c r="F40" s="8">
        <v>22500</v>
      </c>
      <c r="G40" s="12">
        <f t="shared" si="0"/>
        <v>500</v>
      </c>
      <c r="H40" s="12" t="str">
        <f t="shared" si="1"/>
        <v/>
      </c>
      <c r="I40" s="12">
        <f t="shared" si="2"/>
        <v>1000</v>
      </c>
      <c r="J40" s="12">
        <f t="shared" si="3"/>
        <v>24000</v>
      </c>
    </row>
    <row r="41" spans="1:10" x14ac:dyDescent="0.25">
      <c r="A41" s="6" t="s">
        <v>22</v>
      </c>
      <c r="B41" s="6" t="s">
        <v>46</v>
      </c>
      <c r="C41" s="7">
        <v>1992</v>
      </c>
      <c r="D41" s="7">
        <v>52000</v>
      </c>
      <c r="E41" s="7">
        <v>320</v>
      </c>
      <c r="F41" s="8">
        <v>52000</v>
      </c>
      <c r="G41" s="12" t="str">
        <f t="shared" si="0"/>
        <v/>
      </c>
      <c r="H41" s="12">
        <f t="shared" si="1"/>
        <v>600</v>
      </c>
      <c r="I41" s="12">
        <f t="shared" si="2"/>
        <v>1000</v>
      </c>
      <c r="J41" s="12">
        <f t="shared" si="3"/>
        <v>53600</v>
      </c>
    </row>
    <row r="42" spans="1:10" x14ac:dyDescent="0.25">
      <c r="A42" s="6" t="s">
        <v>22</v>
      </c>
      <c r="B42" s="6" t="s">
        <v>47</v>
      </c>
      <c r="C42" s="7">
        <v>1993</v>
      </c>
      <c r="D42" s="7">
        <v>23000</v>
      </c>
      <c r="E42" s="7">
        <v>320</v>
      </c>
      <c r="F42" s="8">
        <v>70000</v>
      </c>
      <c r="G42" s="12" t="str">
        <f t="shared" si="0"/>
        <v/>
      </c>
      <c r="H42" s="12">
        <f t="shared" si="1"/>
        <v>600</v>
      </c>
      <c r="I42" s="12">
        <f t="shared" si="2"/>
        <v>1000</v>
      </c>
      <c r="J42" s="12">
        <f t="shared" si="3"/>
        <v>71600</v>
      </c>
    </row>
    <row r="43" spans="1:10" x14ac:dyDescent="0.25">
      <c r="A43" s="6" t="s">
        <v>15</v>
      </c>
      <c r="B43" s="6" t="s">
        <v>48</v>
      </c>
      <c r="C43" s="7">
        <v>1987</v>
      </c>
      <c r="D43" s="7">
        <v>125000</v>
      </c>
      <c r="E43" s="7">
        <v>155</v>
      </c>
      <c r="F43" s="8">
        <v>8500</v>
      </c>
      <c r="G43" s="12">
        <f t="shared" si="0"/>
        <v>500</v>
      </c>
      <c r="H43" s="12" t="str">
        <f t="shared" si="1"/>
        <v/>
      </c>
      <c r="I43" s="12">
        <f t="shared" si="2"/>
        <v>1000</v>
      </c>
      <c r="J43" s="12">
        <f t="shared" si="3"/>
        <v>10000</v>
      </c>
    </row>
    <row r="44" spans="1:10" x14ac:dyDescent="0.25">
      <c r="A44" s="6" t="s">
        <v>22</v>
      </c>
      <c r="B44" s="6" t="s">
        <v>49</v>
      </c>
      <c r="C44" s="7">
        <v>1993</v>
      </c>
      <c r="D44" s="7">
        <v>27000</v>
      </c>
      <c r="E44" s="7">
        <v>394</v>
      </c>
      <c r="F44" s="8">
        <v>80000</v>
      </c>
      <c r="G44" s="12" t="str">
        <f t="shared" si="0"/>
        <v/>
      </c>
      <c r="H44" s="12">
        <f t="shared" si="1"/>
        <v>600</v>
      </c>
      <c r="I44" s="12">
        <f t="shared" si="2"/>
        <v>1000</v>
      </c>
      <c r="J44" s="12">
        <f t="shared" si="3"/>
        <v>81600</v>
      </c>
    </row>
    <row r="45" spans="1:10" x14ac:dyDescent="0.25">
      <c r="A45" s="6" t="s">
        <v>22</v>
      </c>
      <c r="B45" s="6" t="s">
        <v>50</v>
      </c>
      <c r="C45" s="7">
        <v>1993</v>
      </c>
      <c r="D45" s="7">
        <v>17000</v>
      </c>
      <c r="E45" s="7">
        <v>394</v>
      </c>
      <c r="F45" s="8">
        <v>100000</v>
      </c>
      <c r="G45" s="12" t="str">
        <f t="shared" si="0"/>
        <v/>
      </c>
      <c r="H45" s="12">
        <f t="shared" si="1"/>
        <v>600</v>
      </c>
      <c r="I45" s="12">
        <f t="shared" si="2"/>
        <v>1000</v>
      </c>
      <c r="J45" s="12">
        <f t="shared" si="3"/>
        <v>101600</v>
      </c>
    </row>
    <row r="46" spans="1:10" x14ac:dyDescent="0.25">
      <c r="A46" s="6" t="s">
        <v>15</v>
      </c>
      <c r="B46" s="6" t="s">
        <v>51</v>
      </c>
      <c r="C46" s="7">
        <v>1992</v>
      </c>
      <c r="D46" s="7">
        <v>52000</v>
      </c>
      <c r="E46" s="7">
        <v>147</v>
      </c>
      <c r="F46" s="8">
        <v>19500</v>
      </c>
      <c r="G46" s="12" t="str">
        <f t="shared" si="0"/>
        <v/>
      </c>
      <c r="H46" s="12">
        <f t="shared" si="1"/>
        <v>600</v>
      </c>
      <c r="I46" s="12">
        <f t="shared" si="2"/>
        <v>1000</v>
      </c>
      <c r="J46" s="12">
        <f t="shared" si="3"/>
        <v>21100</v>
      </c>
    </row>
    <row r="47" spans="1:10" x14ac:dyDescent="0.25">
      <c r="A47" s="6" t="s">
        <v>15</v>
      </c>
      <c r="B47" s="6" t="s">
        <v>52</v>
      </c>
      <c r="C47" s="7">
        <v>1993</v>
      </c>
      <c r="D47" s="7">
        <v>31000</v>
      </c>
      <c r="E47" s="7">
        <v>200</v>
      </c>
      <c r="F47" s="8">
        <v>25000</v>
      </c>
      <c r="G47" s="12" t="str">
        <f t="shared" si="0"/>
        <v/>
      </c>
      <c r="H47" s="12">
        <f t="shared" si="1"/>
        <v>600</v>
      </c>
      <c r="I47" s="12">
        <f t="shared" si="2"/>
        <v>1000</v>
      </c>
      <c r="J47" s="12">
        <f t="shared" si="3"/>
        <v>26600</v>
      </c>
    </row>
    <row r="48" spans="1:10" x14ac:dyDescent="0.25">
      <c r="A48" s="6" t="s">
        <v>18</v>
      </c>
      <c r="B48" s="6" t="s">
        <v>53</v>
      </c>
      <c r="C48" s="7">
        <v>1991</v>
      </c>
      <c r="D48" s="7">
        <v>72000</v>
      </c>
      <c r="E48" s="7">
        <v>123</v>
      </c>
      <c r="F48" s="8">
        <v>12500</v>
      </c>
      <c r="G48" s="12" t="str">
        <f t="shared" si="0"/>
        <v/>
      </c>
      <c r="H48" s="12">
        <f t="shared" si="1"/>
        <v>600</v>
      </c>
      <c r="I48" s="12" t="str">
        <f t="shared" si="2"/>
        <v/>
      </c>
      <c r="J48" s="12">
        <f t="shared" si="3"/>
        <v>13100</v>
      </c>
    </row>
    <row r="49" spans="1:10" x14ac:dyDescent="0.25">
      <c r="A49" s="6" t="s">
        <v>18</v>
      </c>
      <c r="B49" s="6" t="s">
        <v>54</v>
      </c>
      <c r="C49" s="7">
        <v>1990</v>
      </c>
      <c r="D49" s="7">
        <v>98000</v>
      </c>
      <c r="E49" s="7">
        <v>150</v>
      </c>
      <c r="F49" s="8">
        <v>10500</v>
      </c>
      <c r="G49" s="12" t="str">
        <f t="shared" si="0"/>
        <v/>
      </c>
      <c r="H49" s="12" t="str">
        <f t="shared" si="1"/>
        <v/>
      </c>
      <c r="I49" s="12">
        <f t="shared" si="2"/>
        <v>1000</v>
      </c>
      <c r="J49" s="12">
        <f t="shared" si="3"/>
        <v>11500</v>
      </c>
    </row>
    <row r="50" spans="1:10" x14ac:dyDescent="0.25">
      <c r="A50" s="6" t="s">
        <v>18</v>
      </c>
      <c r="B50" s="6" t="s">
        <v>55</v>
      </c>
      <c r="C50" s="7">
        <v>1990</v>
      </c>
      <c r="D50" s="7">
        <v>102000</v>
      </c>
      <c r="E50" s="7">
        <v>123</v>
      </c>
      <c r="F50" s="8">
        <v>10000</v>
      </c>
      <c r="G50" s="12" t="str">
        <f t="shared" si="0"/>
        <v/>
      </c>
      <c r="H50" s="12" t="str">
        <f t="shared" si="1"/>
        <v/>
      </c>
      <c r="I50" s="12" t="str">
        <f t="shared" si="2"/>
        <v/>
      </c>
      <c r="J50" s="12">
        <f t="shared" si="3"/>
        <v>10000</v>
      </c>
    </row>
    <row r="51" spans="1:10" x14ac:dyDescent="0.25">
      <c r="A51" s="6" t="s">
        <v>12</v>
      </c>
      <c r="B51" s="6" t="s">
        <v>56</v>
      </c>
      <c r="C51" s="7">
        <v>1992</v>
      </c>
      <c r="D51" s="7">
        <v>52000</v>
      </c>
      <c r="E51" s="7">
        <v>130</v>
      </c>
      <c r="F51" s="8">
        <v>31000</v>
      </c>
      <c r="G51" s="12" t="str">
        <f t="shared" si="0"/>
        <v/>
      </c>
      <c r="H51" s="12">
        <f t="shared" si="1"/>
        <v>600</v>
      </c>
      <c r="I51" s="12" t="str">
        <f t="shared" si="2"/>
        <v/>
      </c>
      <c r="J51" s="12">
        <f t="shared" si="3"/>
        <v>31600</v>
      </c>
    </row>
    <row r="52" spans="1:10" x14ac:dyDescent="0.25">
      <c r="A52" s="6" t="s">
        <v>12</v>
      </c>
      <c r="B52" s="6" t="s">
        <v>57</v>
      </c>
      <c r="C52" s="7">
        <v>1990</v>
      </c>
      <c r="D52" s="7">
        <v>71000</v>
      </c>
      <c r="E52" s="7">
        <v>150</v>
      </c>
      <c r="F52" s="8">
        <v>18000</v>
      </c>
      <c r="G52" s="12" t="str">
        <f t="shared" si="0"/>
        <v/>
      </c>
      <c r="H52" s="12">
        <f t="shared" si="1"/>
        <v>600</v>
      </c>
      <c r="I52" s="12">
        <f t="shared" si="2"/>
        <v>1000</v>
      </c>
      <c r="J52" s="12">
        <f t="shared" si="3"/>
        <v>19600</v>
      </c>
    </row>
    <row r="53" spans="1:10" x14ac:dyDescent="0.25">
      <c r="A53" s="6" t="s">
        <v>12</v>
      </c>
      <c r="B53" s="6" t="s">
        <v>58</v>
      </c>
      <c r="C53" s="7">
        <v>1988</v>
      </c>
      <c r="D53" s="7">
        <v>132000</v>
      </c>
      <c r="E53" s="7">
        <v>90</v>
      </c>
      <c r="F53" s="8">
        <v>3500</v>
      </c>
      <c r="G53" s="12" t="str">
        <f t="shared" si="0"/>
        <v/>
      </c>
      <c r="H53" s="12" t="str">
        <f t="shared" si="1"/>
        <v/>
      </c>
      <c r="I53" s="12" t="str">
        <f t="shared" si="2"/>
        <v/>
      </c>
      <c r="J53" s="12">
        <f t="shared" si="3"/>
        <v>3500</v>
      </c>
    </row>
    <row r="54" spans="1:10" x14ac:dyDescent="0.25">
      <c r="A54" s="6" t="s">
        <v>18</v>
      </c>
      <c r="B54" s="6" t="s">
        <v>59</v>
      </c>
      <c r="C54" s="7">
        <v>1994</v>
      </c>
      <c r="D54" s="7">
        <v>7500</v>
      </c>
      <c r="E54" s="7">
        <v>170</v>
      </c>
      <c r="F54" s="8">
        <v>45000</v>
      </c>
      <c r="G54" s="12" t="str">
        <f t="shared" si="0"/>
        <v/>
      </c>
      <c r="H54" s="12">
        <f t="shared" si="1"/>
        <v>600</v>
      </c>
      <c r="I54" s="12">
        <f t="shared" si="2"/>
        <v>1000</v>
      </c>
      <c r="J54" s="12">
        <f t="shared" si="3"/>
        <v>46600</v>
      </c>
    </row>
    <row r="55" spans="1:10" x14ac:dyDescent="0.25">
      <c r="A55" s="6" t="s">
        <v>12</v>
      </c>
      <c r="B55" s="6" t="s">
        <v>60</v>
      </c>
      <c r="C55" s="7">
        <v>1992</v>
      </c>
      <c r="D55" s="7">
        <v>53000</v>
      </c>
      <c r="E55" s="7">
        <v>133</v>
      </c>
      <c r="F55" s="8">
        <v>19000</v>
      </c>
      <c r="G55" s="12" t="str">
        <f t="shared" si="0"/>
        <v/>
      </c>
      <c r="H55" s="12">
        <f t="shared" si="1"/>
        <v>600</v>
      </c>
      <c r="I55" s="12">
        <f t="shared" si="2"/>
        <v>1000</v>
      </c>
      <c r="J55" s="12">
        <f t="shared" si="3"/>
        <v>20600</v>
      </c>
    </row>
    <row r="56" spans="1:10" x14ac:dyDescent="0.25">
      <c r="A56" s="6" t="s">
        <v>18</v>
      </c>
      <c r="B56" s="6" t="s">
        <v>61</v>
      </c>
      <c r="C56" s="7">
        <v>1989</v>
      </c>
      <c r="D56" s="7">
        <v>134000</v>
      </c>
      <c r="E56" s="7">
        <v>170</v>
      </c>
      <c r="F56" s="8">
        <v>8500</v>
      </c>
      <c r="G56" s="12" t="str">
        <f t="shared" si="0"/>
        <v/>
      </c>
      <c r="H56" s="12" t="str">
        <f t="shared" si="1"/>
        <v/>
      </c>
      <c r="I56" s="12">
        <f t="shared" si="2"/>
        <v>1000</v>
      </c>
      <c r="J56" s="12">
        <f t="shared" si="3"/>
        <v>9500</v>
      </c>
    </row>
    <row r="57" spans="1:10" x14ac:dyDescent="0.25">
      <c r="A57" s="6" t="s">
        <v>18</v>
      </c>
      <c r="B57" s="6" t="s">
        <v>62</v>
      </c>
      <c r="C57" s="7">
        <v>1992</v>
      </c>
      <c r="D57" s="7">
        <v>56000</v>
      </c>
      <c r="E57" s="7">
        <v>204</v>
      </c>
      <c r="F57" s="8">
        <v>30500</v>
      </c>
      <c r="G57" s="12" t="str">
        <f t="shared" si="0"/>
        <v/>
      </c>
      <c r="H57" s="12">
        <f t="shared" si="1"/>
        <v>600</v>
      </c>
      <c r="I57" s="12">
        <f t="shared" si="2"/>
        <v>1000</v>
      </c>
      <c r="J57" s="12">
        <f t="shared" si="3"/>
        <v>32100</v>
      </c>
    </row>
    <row r="58" spans="1:10" x14ac:dyDescent="0.25">
      <c r="A58" s="6" t="s">
        <v>12</v>
      </c>
      <c r="B58" s="6" t="s">
        <v>63</v>
      </c>
      <c r="C58" s="7">
        <v>1993</v>
      </c>
      <c r="D58" s="7">
        <v>60000</v>
      </c>
      <c r="E58" s="7">
        <v>150</v>
      </c>
      <c r="F58" s="8">
        <v>28000</v>
      </c>
      <c r="G58" s="12" t="str">
        <f t="shared" si="0"/>
        <v/>
      </c>
      <c r="H58" s="12">
        <f t="shared" si="1"/>
        <v>600</v>
      </c>
      <c r="I58" s="12">
        <f t="shared" si="2"/>
        <v>1000</v>
      </c>
      <c r="J58" s="12">
        <f t="shared" si="3"/>
        <v>29600</v>
      </c>
    </row>
    <row r="59" spans="1:10" x14ac:dyDescent="0.25">
      <c r="A59" s="6" t="s">
        <v>12</v>
      </c>
      <c r="B59" s="6" t="s">
        <v>63</v>
      </c>
      <c r="C59" s="7">
        <v>1994</v>
      </c>
      <c r="D59" s="7">
        <v>15000</v>
      </c>
      <c r="E59" s="7">
        <v>174</v>
      </c>
      <c r="F59" s="8">
        <v>50000</v>
      </c>
      <c r="G59" s="12" t="str">
        <f t="shared" si="0"/>
        <v/>
      </c>
      <c r="H59" s="12">
        <f t="shared" si="1"/>
        <v>600</v>
      </c>
      <c r="I59" s="12">
        <f t="shared" si="2"/>
        <v>1000</v>
      </c>
      <c r="J59" s="12">
        <f t="shared" si="3"/>
        <v>51600</v>
      </c>
    </row>
    <row r="60" spans="1:10" x14ac:dyDescent="0.25">
      <c r="A60" s="6" t="s">
        <v>64</v>
      </c>
      <c r="B60" s="6" t="s">
        <v>65</v>
      </c>
      <c r="C60" s="7">
        <v>1992</v>
      </c>
      <c r="D60" s="7">
        <v>37000</v>
      </c>
      <c r="E60" s="7">
        <v>115</v>
      </c>
      <c r="F60" s="8">
        <v>16000</v>
      </c>
      <c r="G60" s="12" t="str">
        <f t="shared" si="0"/>
        <v/>
      </c>
      <c r="H60" s="12">
        <f t="shared" si="1"/>
        <v>600</v>
      </c>
      <c r="I60" s="12" t="str">
        <f t="shared" si="2"/>
        <v/>
      </c>
      <c r="J60" s="12">
        <f t="shared" si="3"/>
        <v>16600</v>
      </c>
    </row>
    <row r="61" spans="1:10" x14ac:dyDescent="0.25">
      <c r="A61" s="6" t="s">
        <v>64</v>
      </c>
      <c r="B61" s="6" t="s">
        <v>66</v>
      </c>
      <c r="C61" s="7">
        <v>1992</v>
      </c>
      <c r="D61" s="7">
        <v>53000</v>
      </c>
      <c r="E61" s="7">
        <v>150</v>
      </c>
      <c r="F61" s="8">
        <v>19500</v>
      </c>
      <c r="G61" s="12" t="str">
        <f t="shared" si="0"/>
        <v/>
      </c>
      <c r="H61" s="12">
        <f t="shared" si="1"/>
        <v>600</v>
      </c>
      <c r="I61" s="12">
        <f t="shared" si="2"/>
        <v>1000</v>
      </c>
      <c r="J61" s="12">
        <f t="shared" si="3"/>
        <v>21100</v>
      </c>
    </row>
    <row r="62" spans="1:10" x14ac:dyDescent="0.25">
      <c r="A62" s="6" t="s">
        <v>67</v>
      </c>
      <c r="B62" s="6" t="s">
        <v>68</v>
      </c>
      <c r="C62" s="7">
        <v>1992</v>
      </c>
      <c r="D62" s="7">
        <v>34000</v>
      </c>
      <c r="E62" s="7">
        <v>241</v>
      </c>
      <c r="F62" s="8">
        <v>35000</v>
      </c>
      <c r="G62" s="12" t="str">
        <f t="shared" si="0"/>
        <v/>
      </c>
      <c r="H62" s="12">
        <f t="shared" si="1"/>
        <v>600</v>
      </c>
      <c r="I62" s="12">
        <f t="shared" si="2"/>
        <v>1000</v>
      </c>
      <c r="J62" s="12">
        <f t="shared" si="3"/>
        <v>36600</v>
      </c>
    </row>
    <row r="63" spans="1:10" x14ac:dyDescent="0.25">
      <c r="A63" s="6" t="s">
        <v>20</v>
      </c>
      <c r="B63" s="6" t="s">
        <v>69</v>
      </c>
      <c r="C63" s="7">
        <v>1993</v>
      </c>
      <c r="D63" s="7">
        <v>34000</v>
      </c>
      <c r="E63" s="7">
        <v>75</v>
      </c>
      <c r="F63" s="8">
        <v>9000</v>
      </c>
      <c r="G63" s="12" t="str">
        <f t="shared" si="0"/>
        <v/>
      </c>
      <c r="H63" s="12">
        <f t="shared" si="1"/>
        <v>600</v>
      </c>
      <c r="I63" s="12" t="str">
        <f t="shared" si="2"/>
        <v/>
      </c>
      <c r="J63" s="12">
        <f t="shared" si="3"/>
        <v>9600</v>
      </c>
    </row>
    <row r="64" spans="1:10" x14ac:dyDescent="0.25">
      <c r="A64" s="6" t="s">
        <v>20</v>
      </c>
      <c r="B64" s="6" t="s">
        <v>69</v>
      </c>
      <c r="C64" s="7">
        <v>1994</v>
      </c>
      <c r="D64" s="7">
        <v>21000</v>
      </c>
      <c r="E64" s="7">
        <v>75</v>
      </c>
      <c r="F64" s="8">
        <v>10000</v>
      </c>
      <c r="G64" s="12" t="str">
        <f t="shared" si="0"/>
        <v/>
      </c>
      <c r="H64" s="12">
        <f t="shared" si="1"/>
        <v>600</v>
      </c>
      <c r="I64" s="12" t="str">
        <f t="shared" si="2"/>
        <v/>
      </c>
      <c r="J64" s="12">
        <f t="shared" si="3"/>
        <v>10600</v>
      </c>
    </row>
    <row r="65" spans="1:10" x14ac:dyDescent="0.25">
      <c r="A65" s="6" t="s">
        <v>70</v>
      </c>
      <c r="B65" s="6" t="s">
        <v>71</v>
      </c>
      <c r="C65" s="7">
        <v>1990</v>
      </c>
      <c r="D65" s="7">
        <v>56000</v>
      </c>
      <c r="E65" s="7">
        <v>115</v>
      </c>
      <c r="F65" s="8">
        <v>15500</v>
      </c>
      <c r="G65" s="12" t="str">
        <f t="shared" si="0"/>
        <v/>
      </c>
      <c r="H65" s="12">
        <f t="shared" si="1"/>
        <v>600</v>
      </c>
      <c r="I65" s="12" t="str">
        <f t="shared" si="2"/>
        <v/>
      </c>
      <c r="J65" s="12">
        <f t="shared" si="3"/>
        <v>16100</v>
      </c>
    </row>
    <row r="66" spans="1:10" x14ac:dyDescent="0.25">
      <c r="A66" s="6" t="s">
        <v>70</v>
      </c>
      <c r="B66" s="6" t="s">
        <v>71</v>
      </c>
      <c r="C66" s="7">
        <v>1992</v>
      </c>
      <c r="D66" s="7">
        <v>37000</v>
      </c>
      <c r="E66" s="7">
        <v>115</v>
      </c>
      <c r="F66" s="8">
        <v>18000</v>
      </c>
      <c r="G66" s="12" t="str">
        <f t="shared" si="0"/>
        <v/>
      </c>
      <c r="H66" s="12">
        <f t="shared" si="1"/>
        <v>600</v>
      </c>
      <c r="I66" s="12" t="str">
        <f t="shared" si="2"/>
        <v/>
      </c>
      <c r="J66" s="12">
        <f t="shared" si="3"/>
        <v>18600</v>
      </c>
    </row>
    <row r="67" spans="1:10" x14ac:dyDescent="0.25">
      <c r="A67" s="6" t="s">
        <v>70</v>
      </c>
      <c r="B67" s="6" t="s">
        <v>72</v>
      </c>
      <c r="C67" s="7">
        <v>1994</v>
      </c>
      <c r="D67" s="7">
        <v>8000</v>
      </c>
      <c r="E67" s="7">
        <v>174</v>
      </c>
      <c r="F67" s="8">
        <v>30000</v>
      </c>
      <c r="G67" s="12" t="str">
        <f t="shared" si="0"/>
        <v/>
      </c>
      <c r="H67" s="12">
        <f t="shared" si="1"/>
        <v>600</v>
      </c>
      <c r="I67" s="12">
        <f t="shared" si="2"/>
        <v>1000</v>
      </c>
      <c r="J67" s="12">
        <f t="shared" si="3"/>
        <v>31600</v>
      </c>
    </row>
    <row r="68" spans="1:10" x14ac:dyDescent="0.25">
      <c r="A68" s="6" t="s">
        <v>64</v>
      </c>
      <c r="B68" s="6" t="s">
        <v>73</v>
      </c>
      <c r="C68" s="7">
        <v>1993</v>
      </c>
      <c r="D68" s="7">
        <v>23000</v>
      </c>
      <c r="E68" s="7">
        <v>90</v>
      </c>
      <c r="F68" s="8">
        <v>10000</v>
      </c>
      <c r="G68" s="12" t="str">
        <f t="shared" si="0"/>
        <v/>
      </c>
      <c r="H68" s="12">
        <f t="shared" si="1"/>
        <v>600</v>
      </c>
      <c r="I68" s="12" t="str">
        <f t="shared" si="2"/>
        <v/>
      </c>
      <c r="J68" s="12">
        <f t="shared" si="3"/>
        <v>10600</v>
      </c>
    </row>
    <row r="69" spans="1:10" x14ac:dyDescent="0.25">
      <c r="A69" s="6" t="s">
        <v>20</v>
      </c>
      <c r="B69" s="6" t="s">
        <v>74</v>
      </c>
      <c r="C69" s="7">
        <v>1989</v>
      </c>
      <c r="D69" s="7">
        <v>120000</v>
      </c>
      <c r="E69" s="7">
        <v>107</v>
      </c>
      <c r="F69" s="8">
        <v>9500</v>
      </c>
      <c r="G69" s="12" t="str">
        <f t="shared" si="0"/>
        <v/>
      </c>
      <c r="H69" s="12" t="str">
        <f t="shared" si="1"/>
        <v/>
      </c>
      <c r="I69" s="12" t="str">
        <f t="shared" si="2"/>
        <v/>
      </c>
      <c r="J69" s="12">
        <f t="shared" si="3"/>
        <v>9500</v>
      </c>
    </row>
    <row r="70" spans="1:10" x14ac:dyDescent="0.25">
      <c r="A70" s="6" t="s">
        <v>20</v>
      </c>
      <c r="B70" s="6" t="s">
        <v>74</v>
      </c>
      <c r="C70" s="7">
        <v>1990</v>
      </c>
      <c r="D70" s="7">
        <v>67000</v>
      </c>
      <c r="E70" s="7">
        <v>101</v>
      </c>
      <c r="F70" s="8">
        <v>10000</v>
      </c>
      <c r="G70" s="12" t="str">
        <f t="shared" si="0"/>
        <v/>
      </c>
      <c r="H70" s="12">
        <f t="shared" si="1"/>
        <v>600</v>
      </c>
      <c r="I70" s="12" t="str">
        <f t="shared" si="2"/>
        <v/>
      </c>
      <c r="J70" s="12">
        <f t="shared" si="3"/>
        <v>10600</v>
      </c>
    </row>
    <row r="71" spans="1:10" x14ac:dyDescent="0.25">
      <c r="A71" s="6" t="s">
        <v>20</v>
      </c>
      <c r="B71" s="6" t="s">
        <v>74</v>
      </c>
      <c r="C71" s="7">
        <v>1991</v>
      </c>
      <c r="D71" s="7">
        <v>72000</v>
      </c>
      <c r="E71" s="7">
        <v>88</v>
      </c>
      <c r="F71" s="8">
        <v>10000</v>
      </c>
      <c r="G71" s="12" t="str">
        <f t="shared" si="0"/>
        <v/>
      </c>
      <c r="H71" s="12">
        <f t="shared" si="1"/>
        <v>600</v>
      </c>
      <c r="I71" s="12" t="str">
        <f t="shared" si="2"/>
        <v/>
      </c>
      <c r="J71" s="12">
        <f t="shared" si="3"/>
        <v>10600</v>
      </c>
    </row>
    <row r="72" spans="1:10" x14ac:dyDescent="0.25">
      <c r="A72" s="6" t="s">
        <v>70</v>
      </c>
      <c r="B72" s="6" t="s">
        <v>75</v>
      </c>
      <c r="C72" s="7">
        <v>1991</v>
      </c>
      <c r="D72" s="7">
        <v>64000</v>
      </c>
      <c r="E72" s="7">
        <v>100</v>
      </c>
      <c r="F72" s="8">
        <v>9500</v>
      </c>
      <c r="G72" s="12" t="str">
        <f t="shared" ref="G72:G103" si="4">IF(C72&lt;1988,500,"")</f>
        <v/>
      </c>
      <c r="H72" s="12">
        <f t="shared" ref="H72:H103" si="5">IF(D72&lt;80000,600,"")</f>
        <v>600</v>
      </c>
      <c r="I72" s="12" t="str">
        <f t="shared" ref="I72:I103" si="6">IF(E72&gt;130,1000,"")</f>
        <v/>
      </c>
      <c r="J72" s="12">
        <f t="shared" ref="J72:J103" si="7">SUM(F72:I72)</f>
        <v>10100</v>
      </c>
    </row>
    <row r="73" spans="1:10" x14ac:dyDescent="0.25">
      <c r="A73" s="6" t="s">
        <v>70</v>
      </c>
      <c r="B73" s="6" t="s">
        <v>76</v>
      </c>
      <c r="C73" s="7">
        <v>1991</v>
      </c>
      <c r="D73" s="7">
        <v>63000</v>
      </c>
      <c r="E73" s="7">
        <v>110</v>
      </c>
      <c r="F73" s="8">
        <v>11500</v>
      </c>
      <c r="G73" s="12" t="str">
        <f t="shared" si="4"/>
        <v/>
      </c>
      <c r="H73" s="12">
        <f t="shared" si="5"/>
        <v>600</v>
      </c>
      <c r="I73" s="12" t="str">
        <f t="shared" si="6"/>
        <v/>
      </c>
      <c r="J73" s="12">
        <f t="shared" si="7"/>
        <v>12100</v>
      </c>
    </row>
    <row r="74" spans="1:10" x14ac:dyDescent="0.25">
      <c r="A74" s="6" t="s">
        <v>70</v>
      </c>
      <c r="B74" s="6" t="s">
        <v>76</v>
      </c>
      <c r="C74" s="7">
        <v>1992</v>
      </c>
      <c r="D74" s="7">
        <v>48000</v>
      </c>
      <c r="E74" s="7">
        <v>115</v>
      </c>
      <c r="F74" s="8">
        <v>12500</v>
      </c>
      <c r="G74" s="12" t="str">
        <f t="shared" si="4"/>
        <v/>
      </c>
      <c r="H74" s="12">
        <f t="shared" si="5"/>
        <v>600</v>
      </c>
      <c r="I74" s="12" t="str">
        <f t="shared" si="6"/>
        <v/>
      </c>
      <c r="J74" s="12">
        <f t="shared" si="7"/>
        <v>13100</v>
      </c>
    </row>
    <row r="75" spans="1:10" x14ac:dyDescent="0.25">
      <c r="A75" s="6" t="s">
        <v>70</v>
      </c>
      <c r="B75" s="6" t="s">
        <v>76</v>
      </c>
      <c r="C75" s="7">
        <v>1993</v>
      </c>
      <c r="D75" s="7">
        <v>56000</v>
      </c>
      <c r="E75" s="7">
        <v>115</v>
      </c>
      <c r="F75" s="8">
        <v>15000</v>
      </c>
      <c r="G75" s="12" t="str">
        <f t="shared" si="4"/>
        <v/>
      </c>
      <c r="H75" s="12">
        <f t="shared" si="5"/>
        <v>600</v>
      </c>
      <c r="I75" s="12" t="str">
        <f t="shared" si="6"/>
        <v/>
      </c>
      <c r="J75" s="12">
        <f t="shared" si="7"/>
        <v>15600</v>
      </c>
    </row>
    <row r="76" spans="1:10" x14ac:dyDescent="0.25">
      <c r="A76" s="6" t="s">
        <v>70</v>
      </c>
      <c r="B76" s="6" t="s">
        <v>77</v>
      </c>
      <c r="C76" s="7">
        <v>1989</v>
      </c>
      <c r="D76" s="7">
        <v>87000</v>
      </c>
      <c r="E76" s="7">
        <v>75</v>
      </c>
      <c r="F76" s="8">
        <v>7500</v>
      </c>
      <c r="G76" s="12" t="str">
        <f t="shared" si="4"/>
        <v/>
      </c>
      <c r="H76" s="12" t="str">
        <f t="shared" si="5"/>
        <v/>
      </c>
      <c r="I76" s="12" t="str">
        <f t="shared" si="6"/>
        <v/>
      </c>
      <c r="J76" s="12">
        <f t="shared" si="7"/>
        <v>7500</v>
      </c>
    </row>
    <row r="77" spans="1:10" x14ac:dyDescent="0.25">
      <c r="A77" s="6" t="s">
        <v>70</v>
      </c>
      <c r="B77" s="6" t="s">
        <v>78</v>
      </c>
      <c r="C77" s="7">
        <v>1987</v>
      </c>
      <c r="D77" s="7">
        <v>105000</v>
      </c>
      <c r="E77" s="7">
        <v>75</v>
      </c>
      <c r="F77" s="8">
        <v>5500</v>
      </c>
      <c r="G77" s="12">
        <f t="shared" si="4"/>
        <v>500</v>
      </c>
      <c r="H77" s="12" t="str">
        <f t="shared" si="5"/>
        <v/>
      </c>
      <c r="I77" s="12" t="str">
        <f t="shared" si="6"/>
        <v/>
      </c>
      <c r="J77" s="12">
        <f t="shared" si="7"/>
        <v>6000</v>
      </c>
    </row>
    <row r="78" spans="1:10" x14ac:dyDescent="0.25">
      <c r="A78" s="6" t="s">
        <v>70</v>
      </c>
      <c r="B78" s="6" t="s">
        <v>79</v>
      </c>
      <c r="C78" s="7">
        <v>1994</v>
      </c>
      <c r="D78" s="7">
        <v>13000</v>
      </c>
      <c r="E78" s="7">
        <v>174</v>
      </c>
      <c r="F78" s="8">
        <v>25500</v>
      </c>
      <c r="G78" s="12" t="str">
        <f t="shared" si="4"/>
        <v/>
      </c>
      <c r="H78" s="12">
        <f t="shared" si="5"/>
        <v>600</v>
      </c>
      <c r="I78" s="12">
        <f t="shared" si="6"/>
        <v>1000</v>
      </c>
      <c r="J78" s="12">
        <f t="shared" si="7"/>
        <v>27100</v>
      </c>
    </row>
    <row r="79" spans="1:10" x14ac:dyDescent="0.25">
      <c r="A79" s="6" t="s">
        <v>64</v>
      </c>
      <c r="B79" s="6" t="s">
        <v>80</v>
      </c>
      <c r="C79" s="7">
        <v>1988</v>
      </c>
      <c r="D79" s="7">
        <v>74000</v>
      </c>
      <c r="E79" s="7">
        <v>75</v>
      </c>
      <c r="F79" s="8">
        <v>5000</v>
      </c>
      <c r="G79" s="12" t="str">
        <f t="shared" si="4"/>
        <v/>
      </c>
      <c r="H79" s="12">
        <f t="shared" si="5"/>
        <v>600</v>
      </c>
      <c r="I79" s="12" t="str">
        <f t="shared" si="6"/>
        <v/>
      </c>
      <c r="J79" s="12">
        <f t="shared" si="7"/>
        <v>5600</v>
      </c>
    </row>
    <row r="80" spans="1:10" x14ac:dyDescent="0.25">
      <c r="A80" s="6" t="s">
        <v>20</v>
      </c>
      <c r="B80" s="6" t="s">
        <v>81</v>
      </c>
      <c r="C80" s="7">
        <v>1993</v>
      </c>
      <c r="D80" s="7">
        <v>27000</v>
      </c>
      <c r="E80" s="7">
        <v>113</v>
      </c>
      <c r="F80" s="8">
        <v>20000</v>
      </c>
      <c r="G80" s="12" t="str">
        <f t="shared" si="4"/>
        <v/>
      </c>
      <c r="H80" s="12">
        <f t="shared" si="5"/>
        <v>600</v>
      </c>
      <c r="I80" s="12" t="str">
        <f t="shared" si="6"/>
        <v/>
      </c>
      <c r="J80" s="12">
        <f t="shared" si="7"/>
        <v>20600</v>
      </c>
    </row>
    <row r="81" spans="1:10" x14ac:dyDescent="0.25">
      <c r="A81" s="6" t="s">
        <v>20</v>
      </c>
      <c r="B81" s="6" t="s">
        <v>81</v>
      </c>
      <c r="C81" s="7">
        <v>1994</v>
      </c>
      <c r="D81" s="7">
        <v>15000</v>
      </c>
      <c r="E81" s="7">
        <v>113</v>
      </c>
      <c r="F81" s="8">
        <v>21500</v>
      </c>
      <c r="G81" s="12" t="str">
        <f t="shared" si="4"/>
        <v/>
      </c>
      <c r="H81" s="12">
        <f t="shared" si="5"/>
        <v>600</v>
      </c>
      <c r="I81" s="12" t="str">
        <f t="shared" si="6"/>
        <v/>
      </c>
      <c r="J81" s="12">
        <f t="shared" si="7"/>
        <v>22100</v>
      </c>
    </row>
    <row r="82" spans="1:10" x14ac:dyDescent="0.25">
      <c r="A82" s="6" t="s">
        <v>82</v>
      </c>
      <c r="B82" s="6" t="s">
        <v>83</v>
      </c>
      <c r="C82" s="7">
        <v>1993</v>
      </c>
      <c r="D82" s="7">
        <v>32000</v>
      </c>
      <c r="E82" s="7">
        <v>170</v>
      </c>
      <c r="F82" s="8">
        <v>22000</v>
      </c>
      <c r="G82" s="12" t="str">
        <f t="shared" si="4"/>
        <v/>
      </c>
      <c r="H82" s="12">
        <f t="shared" si="5"/>
        <v>600</v>
      </c>
      <c r="I82" s="12">
        <f t="shared" si="6"/>
        <v>1000</v>
      </c>
      <c r="J82" s="12">
        <f t="shared" si="7"/>
        <v>23600</v>
      </c>
    </row>
    <row r="83" spans="1:10" x14ac:dyDescent="0.25">
      <c r="A83" s="6" t="s">
        <v>64</v>
      </c>
      <c r="B83" s="6" t="s">
        <v>84</v>
      </c>
      <c r="C83" s="7">
        <v>1990</v>
      </c>
      <c r="D83" s="7">
        <v>84000</v>
      </c>
      <c r="E83" s="7">
        <v>115</v>
      </c>
      <c r="F83" s="8">
        <v>13000</v>
      </c>
      <c r="G83" s="12" t="str">
        <f t="shared" si="4"/>
        <v/>
      </c>
      <c r="H83" s="12" t="str">
        <f t="shared" si="5"/>
        <v/>
      </c>
      <c r="I83" s="12" t="str">
        <f t="shared" si="6"/>
        <v/>
      </c>
      <c r="J83" s="12">
        <f t="shared" si="7"/>
        <v>13000</v>
      </c>
    </row>
    <row r="84" spans="1:10" x14ac:dyDescent="0.25">
      <c r="A84" s="6" t="s">
        <v>64</v>
      </c>
      <c r="B84" s="6" t="s">
        <v>84</v>
      </c>
      <c r="C84" s="7">
        <v>1991</v>
      </c>
      <c r="D84" s="7">
        <v>105000</v>
      </c>
      <c r="E84" s="7">
        <v>125</v>
      </c>
      <c r="F84" s="8">
        <v>15000</v>
      </c>
      <c r="G84" s="12" t="str">
        <f t="shared" si="4"/>
        <v/>
      </c>
      <c r="H84" s="12" t="str">
        <f t="shared" si="5"/>
        <v/>
      </c>
      <c r="I84" s="12" t="str">
        <f t="shared" si="6"/>
        <v/>
      </c>
      <c r="J84" s="12">
        <f t="shared" si="7"/>
        <v>15000</v>
      </c>
    </row>
    <row r="85" spans="1:10" x14ac:dyDescent="0.25">
      <c r="A85" s="6" t="s">
        <v>64</v>
      </c>
      <c r="B85" s="6" t="s">
        <v>84</v>
      </c>
      <c r="C85" s="7">
        <v>1991</v>
      </c>
      <c r="D85" s="7">
        <v>60000</v>
      </c>
      <c r="E85" s="7">
        <v>201</v>
      </c>
      <c r="F85" s="8">
        <v>22500</v>
      </c>
      <c r="G85" s="12" t="str">
        <f t="shared" si="4"/>
        <v/>
      </c>
      <c r="H85" s="12">
        <f t="shared" si="5"/>
        <v>600</v>
      </c>
      <c r="I85" s="12">
        <f t="shared" si="6"/>
        <v>1000</v>
      </c>
      <c r="J85" s="12">
        <f t="shared" si="7"/>
        <v>24100</v>
      </c>
    </row>
    <row r="86" spans="1:10" x14ac:dyDescent="0.25">
      <c r="A86" s="6" t="s">
        <v>70</v>
      </c>
      <c r="B86" s="6" t="s">
        <v>85</v>
      </c>
      <c r="C86" s="7">
        <v>1990</v>
      </c>
      <c r="D86" s="7">
        <v>72000</v>
      </c>
      <c r="E86" s="7">
        <v>75</v>
      </c>
      <c r="F86" s="8">
        <v>13500</v>
      </c>
      <c r="G86" s="12" t="str">
        <f t="shared" si="4"/>
        <v/>
      </c>
      <c r="H86" s="12">
        <f t="shared" si="5"/>
        <v>600</v>
      </c>
      <c r="I86" s="12" t="str">
        <f t="shared" si="6"/>
        <v/>
      </c>
      <c r="J86" s="12">
        <f t="shared" si="7"/>
        <v>14100</v>
      </c>
    </row>
    <row r="87" spans="1:10" x14ac:dyDescent="0.25">
      <c r="A87" s="6" t="s">
        <v>70</v>
      </c>
      <c r="B87" s="6" t="s">
        <v>85</v>
      </c>
      <c r="C87" s="7">
        <v>1990</v>
      </c>
      <c r="D87" s="7">
        <v>78000</v>
      </c>
      <c r="E87" s="7">
        <v>90</v>
      </c>
      <c r="F87" s="8">
        <v>13500</v>
      </c>
      <c r="G87" s="12" t="str">
        <f t="shared" si="4"/>
        <v/>
      </c>
      <c r="H87" s="12">
        <f t="shared" si="5"/>
        <v>600</v>
      </c>
      <c r="I87" s="12" t="str">
        <f t="shared" si="6"/>
        <v/>
      </c>
      <c r="J87" s="12">
        <f t="shared" si="7"/>
        <v>14100</v>
      </c>
    </row>
    <row r="88" spans="1:10" x14ac:dyDescent="0.25">
      <c r="A88" s="6" t="s">
        <v>70</v>
      </c>
      <c r="B88" s="6" t="s">
        <v>85</v>
      </c>
      <c r="C88" s="7">
        <v>1991</v>
      </c>
      <c r="D88" s="7">
        <v>64000</v>
      </c>
      <c r="E88" s="7">
        <v>90</v>
      </c>
      <c r="F88" s="8">
        <v>14500</v>
      </c>
      <c r="G88" s="12" t="str">
        <f t="shared" si="4"/>
        <v/>
      </c>
      <c r="H88" s="12">
        <f t="shared" si="5"/>
        <v>600</v>
      </c>
      <c r="I88" s="12" t="str">
        <f t="shared" si="6"/>
        <v/>
      </c>
      <c r="J88" s="12">
        <f t="shared" si="7"/>
        <v>15100</v>
      </c>
    </row>
    <row r="89" spans="1:10" x14ac:dyDescent="0.25">
      <c r="A89" s="6" t="s">
        <v>70</v>
      </c>
      <c r="B89" s="6" t="s">
        <v>85</v>
      </c>
      <c r="C89" s="7">
        <v>1993</v>
      </c>
      <c r="D89" s="7">
        <v>45000</v>
      </c>
      <c r="E89" s="7">
        <v>115</v>
      </c>
      <c r="F89" s="8">
        <v>16000</v>
      </c>
      <c r="G89" s="12" t="str">
        <f t="shared" si="4"/>
        <v/>
      </c>
      <c r="H89" s="12">
        <f t="shared" si="5"/>
        <v>600</v>
      </c>
      <c r="I89" s="12" t="str">
        <f t="shared" si="6"/>
        <v/>
      </c>
      <c r="J89" s="12">
        <f t="shared" si="7"/>
        <v>16600</v>
      </c>
    </row>
    <row r="90" spans="1:10" x14ac:dyDescent="0.25">
      <c r="A90" s="6" t="s">
        <v>70</v>
      </c>
      <c r="B90" s="6" t="s">
        <v>86</v>
      </c>
      <c r="C90" s="7">
        <v>1994</v>
      </c>
      <c r="D90" s="7">
        <v>7500</v>
      </c>
      <c r="E90" s="7">
        <v>174</v>
      </c>
      <c r="F90" s="8">
        <v>22000</v>
      </c>
      <c r="G90" s="12" t="str">
        <f t="shared" si="4"/>
        <v/>
      </c>
      <c r="H90" s="12">
        <f t="shared" si="5"/>
        <v>600</v>
      </c>
      <c r="I90" s="12">
        <f t="shared" si="6"/>
        <v>1000</v>
      </c>
      <c r="J90" s="12">
        <f t="shared" si="7"/>
        <v>23600</v>
      </c>
    </row>
    <row r="91" spans="1:10" x14ac:dyDescent="0.25">
      <c r="A91" s="6" t="s">
        <v>70</v>
      </c>
      <c r="B91" s="6" t="s">
        <v>87</v>
      </c>
      <c r="C91" s="7">
        <v>1992</v>
      </c>
      <c r="D91" s="7">
        <v>23000</v>
      </c>
      <c r="E91" s="7">
        <v>45</v>
      </c>
      <c r="F91" s="8">
        <v>7500</v>
      </c>
      <c r="G91" s="12" t="str">
        <f t="shared" si="4"/>
        <v/>
      </c>
      <c r="H91" s="12">
        <f t="shared" si="5"/>
        <v>600</v>
      </c>
      <c r="I91" s="12" t="str">
        <f t="shared" si="6"/>
        <v/>
      </c>
      <c r="J91" s="12">
        <f t="shared" si="7"/>
        <v>8100</v>
      </c>
    </row>
    <row r="92" spans="1:10" x14ac:dyDescent="0.25">
      <c r="A92" s="6" t="s">
        <v>70</v>
      </c>
      <c r="B92" s="6" t="s">
        <v>87</v>
      </c>
      <c r="C92" s="7">
        <v>1993</v>
      </c>
      <c r="D92" s="7">
        <v>21000</v>
      </c>
      <c r="E92" s="7">
        <v>55</v>
      </c>
      <c r="F92" s="8">
        <v>8500</v>
      </c>
      <c r="G92" s="12" t="str">
        <f t="shared" si="4"/>
        <v/>
      </c>
      <c r="H92" s="12">
        <f t="shared" si="5"/>
        <v>600</v>
      </c>
      <c r="I92" s="12" t="str">
        <f t="shared" si="6"/>
        <v/>
      </c>
      <c r="J92" s="12">
        <f t="shared" si="7"/>
        <v>9100</v>
      </c>
    </row>
    <row r="93" spans="1:10" x14ac:dyDescent="0.25">
      <c r="A93" s="6" t="s">
        <v>20</v>
      </c>
      <c r="B93" s="6" t="s">
        <v>88</v>
      </c>
      <c r="C93" s="7">
        <v>1993</v>
      </c>
      <c r="D93" s="7">
        <v>63000</v>
      </c>
      <c r="E93" s="7">
        <v>167</v>
      </c>
      <c r="F93" s="8">
        <v>29500</v>
      </c>
      <c r="G93" s="12" t="str">
        <f t="shared" si="4"/>
        <v/>
      </c>
      <c r="H93" s="12">
        <f t="shared" si="5"/>
        <v>600</v>
      </c>
      <c r="I93" s="12">
        <f t="shared" si="6"/>
        <v>1000</v>
      </c>
      <c r="J93" s="12">
        <f t="shared" si="7"/>
        <v>31100</v>
      </c>
    </row>
    <row r="94" spans="1:10" x14ac:dyDescent="0.25">
      <c r="A94" s="6" t="s">
        <v>82</v>
      </c>
      <c r="B94" s="6" t="s">
        <v>89</v>
      </c>
      <c r="C94" s="7">
        <v>1991</v>
      </c>
      <c r="D94" s="7">
        <v>93000</v>
      </c>
      <c r="E94" s="7">
        <v>145</v>
      </c>
      <c r="F94" s="8">
        <v>10000</v>
      </c>
      <c r="G94" s="12" t="str">
        <f t="shared" si="4"/>
        <v/>
      </c>
      <c r="H94" s="12" t="str">
        <f t="shared" si="5"/>
        <v/>
      </c>
      <c r="I94" s="12">
        <f t="shared" si="6"/>
        <v>1000</v>
      </c>
      <c r="J94" s="12">
        <f t="shared" si="7"/>
        <v>11000</v>
      </c>
    </row>
    <row r="95" spans="1:10" x14ac:dyDescent="0.25">
      <c r="A95" s="6" t="s">
        <v>82</v>
      </c>
      <c r="B95" s="6" t="s">
        <v>89</v>
      </c>
      <c r="C95" s="7">
        <v>1993</v>
      </c>
      <c r="D95" s="7">
        <v>27000</v>
      </c>
      <c r="E95" s="7">
        <v>196</v>
      </c>
      <c r="F95" s="8">
        <v>30000</v>
      </c>
      <c r="G95" s="12" t="str">
        <f t="shared" si="4"/>
        <v/>
      </c>
      <c r="H95" s="12">
        <f t="shared" si="5"/>
        <v>600</v>
      </c>
      <c r="I95" s="12">
        <f t="shared" si="6"/>
        <v>1000</v>
      </c>
      <c r="J95" s="12">
        <f t="shared" si="7"/>
        <v>31600</v>
      </c>
    </row>
    <row r="96" spans="1:10" x14ac:dyDescent="0.25">
      <c r="A96" s="6" t="s">
        <v>82</v>
      </c>
      <c r="B96" s="6" t="s">
        <v>90</v>
      </c>
      <c r="C96" s="7">
        <v>1991</v>
      </c>
      <c r="D96" s="7">
        <v>45000</v>
      </c>
      <c r="E96" s="7">
        <v>120</v>
      </c>
      <c r="F96" s="8">
        <v>12000</v>
      </c>
      <c r="G96" s="12" t="str">
        <f t="shared" si="4"/>
        <v/>
      </c>
      <c r="H96" s="12">
        <f t="shared" si="5"/>
        <v>600</v>
      </c>
      <c r="I96" s="12" t="str">
        <f t="shared" si="6"/>
        <v/>
      </c>
      <c r="J96" s="12">
        <f t="shared" si="7"/>
        <v>12600</v>
      </c>
    </row>
    <row r="97" spans="1:14" x14ac:dyDescent="0.25">
      <c r="A97" s="6" t="s">
        <v>82</v>
      </c>
      <c r="B97" s="6" t="s">
        <v>90</v>
      </c>
      <c r="C97" s="7">
        <v>1992</v>
      </c>
      <c r="D97" s="7">
        <v>32000</v>
      </c>
      <c r="E97" s="7">
        <v>135</v>
      </c>
      <c r="F97" s="8">
        <v>15000</v>
      </c>
      <c r="G97" s="12" t="str">
        <f t="shared" si="4"/>
        <v/>
      </c>
      <c r="H97" s="12">
        <f t="shared" si="5"/>
        <v>600</v>
      </c>
      <c r="I97" s="12">
        <f t="shared" si="6"/>
        <v>1000</v>
      </c>
      <c r="J97" s="12">
        <f t="shared" si="7"/>
        <v>16600</v>
      </c>
    </row>
    <row r="98" spans="1:14" x14ac:dyDescent="0.25">
      <c r="A98" s="6" t="s">
        <v>82</v>
      </c>
      <c r="B98" s="6" t="s">
        <v>91</v>
      </c>
      <c r="C98" s="7">
        <v>1988</v>
      </c>
      <c r="D98" s="7">
        <v>112000</v>
      </c>
      <c r="E98" s="7">
        <v>120</v>
      </c>
      <c r="F98" s="8">
        <v>5000</v>
      </c>
      <c r="G98" s="12" t="str">
        <f t="shared" si="4"/>
        <v/>
      </c>
      <c r="H98" s="12" t="str">
        <f t="shared" si="5"/>
        <v/>
      </c>
      <c r="I98" s="12" t="str">
        <f t="shared" si="6"/>
        <v/>
      </c>
      <c r="J98" s="12">
        <f t="shared" si="7"/>
        <v>5000</v>
      </c>
    </row>
    <row r="99" spans="1:14" x14ac:dyDescent="0.25">
      <c r="A99" s="6" t="s">
        <v>82</v>
      </c>
      <c r="B99" s="6" t="s">
        <v>92</v>
      </c>
      <c r="C99" s="7">
        <v>1989</v>
      </c>
      <c r="D99" s="7">
        <v>67000</v>
      </c>
      <c r="E99" s="7">
        <v>145</v>
      </c>
      <c r="F99" s="8">
        <v>15000</v>
      </c>
      <c r="G99" s="12" t="str">
        <f t="shared" si="4"/>
        <v/>
      </c>
      <c r="H99" s="12">
        <f t="shared" si="5"/>
        <v>600</v>
      </c>
      <c r="I99" s="12">
        <f t="shared" si="6"/>
        <v>1000</v>
      </c>
      <c r="J99" s="12">
        <f t="shared" si="7"/>
        <v>16600</v>
      </c>
    </row>
    <row r="100" spans="1:14" x14ac:dyDescent="0.25">
      <c r="A100" s="6" t="s">
        <v>82</v>
      </c>
      <c r="B100" s="6" t="s">
        <v>93</v>
      </c>
      <c r="C100" s="7">
        <v>1978</v>
      </c>
      <c r="D100" s="7">
        <v>145000</v>
      </c>
      <c r="E100" s="7">
        <v>72</v>
      </c>
      <c r="F100" s="8">
        <v>3000</v>
      </c>
      <c r="G100" s="12">
        <f t="shared" si="4"/>
        <v>500</v>
      </c>
      <c r="H100" s="12" t="str">
        <f t="shared" si="5"/>
        <v/>
      </c>
      <c r="I100" s="12" t="str">
        <f t="shared" si="6"/>
        <v/>
      </c>
      <c r="J100" s="12">
        <f t="shared" si="7"/>
        <v>3500</v>
      </c>
    </row>
    <row r="101" spans="1:14" x14ac:dyDescent="0.25">
      <c r="A101" s="6" t="s">
        <v>70</v>
      </c>
      <c r="B101" s="6" t="s">
        <v>94</v>
      </c>
      <c r="C101" s="7">
        <v>1991</v>
      </c>
      <c r="D101" s="7">
        <v>54000</v>
      </c>
      <c r="E101" s="7">
        <v>115</v>
      </c>
      <c r="F101" s="8">
        <v>12500</v>
      </c>
      <c r="G101" s="12" t="str">
        <f t="shared" si="4"/>
        <v/>
      </c>
      <c r="H101" s="12">
        <f t="shared" si="5"/>
        <v>600</v>
      </c>
      <c r="I101" s="12" t="str">
        <f t="shared" si="6"/>
        <v/>
      </c>
      <c r="J101" s="12">
        <f t="shared" si="7"/>
        <v>13100</v>
      </c>
    </row>
    <row r="102" spans="1:14" x14ac:dyDescent="0.25">
      <c r="A102" s="6" t="s">
        <v>70</v>
      </c>
      <c r="B102" s="6" t="s">
        <v>94</v>
      </c>
      <c r="C102" s="7">
        <v>1991</v>
      </c>
      <c r="D102" s="7">
        <v>63000</v>
      </c>
      <c r="E102" s="7">
        <v>90</v>
      </c>
      <c r="F102" s="8">
        <v>11500</v>
      </c>
      <c r="G102" s="12" t="str">
        <f t="shared" si="4"/>
        <v/>
      </c>
      <c r="H102" s="12">
        <f t="shared" si="5"/>
        <v>600</v>
      </c>
      <c r="I102" s="12" t="str">
        <f t="shared" si="6"/>
        <v/>
      </c>
      <c r="J102" s="12">
        <f t="shared" si="7"/>
        <v>12100</v>
      </c>
    </row>
    <row r="103" spans="1:14" x14ac:dyDescent="0.25">
      <c r="A103" s="6" t="s">
        <v>70</v>
      </c>
      <c r="B103" s="6" t="s">
        <v>94</v>
      </c>
      <c r="C103" s="7">
        <v>1991</v>
      </c>
      <c r="D103" s="7">
        <v>45000</v>
      </c>
      <c r="E103" s="7">
        <v>90</v>
      </c>
      <c r="F103" s="8">
        <v>12500</v>
      </c>
      <c r="G103" s="12" t="str">
        <f t="shared" si="4"/>
        <v/>
      </c>
      <c r="H103" s="12">
        <f t="shared" si="5"/>
        <v>600</v>
      </c>
      <c r="I103" s="12" t="str">
        <f t="shared" si="6"/>
        <v/>
      </c>
      <c r="J103" s="12">
        <f t="shared" si="7"/>
        <v>13100</v>
      </c>
    </row>
    <row r="104" spans="1:14" x14ac:dyDescent="0.25">
      <c r="J104" s="9"/>
    </row>
    <row r="105" spans="1:14" x14ac:dyDescent="0.25">
      <c r="I105" s="10" t="s">
        <v>95</v>
      </c>
      <c r="J105" s="12">
        <f>SUM(J7:J104)</f>
        <v>1932100</v>
      </c>
    </row>
    <row r="106" spans="1:14" x14ac:dyDescent="0.25">
      <c r="I106" s="10" t="s">
        <v>96</v>
      </c>
      <c r="J106" s="12">
        <f>ROUND(AVERAGE(J7:J103),0)</f>
        <v>19919</v>
      </c>
    </row>
    <row r="107" spans="1:14" x14ac:dyDescent="0.25">
      <c r="I107" s="10" t="s">
        <v>97</v>
      </c>
      <c r="J107" s="12">
        <f>MIN(J7:J103)</f>
        <v>3500</v>
      </c>
    </row>
    <row r="108" spans="1:14" x14ac:dyDescent="0.25">
      <c r="I108" s="10" t="s">
        <v>98</v>
      </c>
      <c r="J108" s="12">
        <f>MAX(J7:J103)</f>
        <v>101600</v>
      </c>
    </row>
    <row r="109" spans="1:14" x14ac:dyDescent="0.25">
      <c r="M109" s="33" t="str">
        <f>N109</f>
        <v/>
      </c>
      <c r="N109" s="34" t="str">
        <f>IF(J109="","",IF(J109=Bonus_L!J109,1,0))</f>
        <v/>
      </c>
    </row>
    <row r="110" spans="1:14" x14ac:dyDescent="0.25">
      <c r="M110" s="33" t="str">
        <f>N110</f>
        <v/>
      </c>
      <c r="N110" s="34" t="str">
        <f>IF(J110="","",IF(J110=Bonus_L!J110,1,0))</f>
        <v/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0" r:id="rId1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pane ySplit="5" topLeftCell="A6" activePane="bottomLeft" state="frozen"/>
      <selection pane="bottomLeft"/>
    </sheetView>
  </sheetViews>
  <sheetFormatPr baseColWidth="10" defaultColWidth="11.44140625" defaultRowHeight="13.2" x14ac:dyDescent="0.25"/>
  <cols>
    <col min="1" max="1" width="12.33203125" style="54" customWidth="1"/>
    <col min="2" max="2" width="20.6640625" style="54" customWidth="1"/>
    <col min="3" max="3" width="11.44140625" style="54"/>
    <col min="4" max="4" width="11.44140625" style="61"/>
    <col min="5" max="5" width="13.6640625" style="61" customWidth="1"/>
    <col min="6" max="6" width="14.6640625" style="54" customWidth="1"/>
    <col min="7" max="7" width="24.33203125" style="54" customWidth="1"/>
    <col min="8" max="10" width="11.44140625" style="54"/>
    <col min="11" max="16384" width="11.44140625" style="55"/>
  </cols>
  <sheetData>
    <row r="1" spans="1:8" ht="15.6" x14ac:dyDescent="0.3">
      <c r="A1" s="28" t="s">
        <v>117</v>
      </c>
      <c r="B1" s="29" t="s">
        <v>177</v>
      </c>
      <c r="C1" s="30"/>
      <c r="D1" s="30"/>
      <c r="E1" s="31"/>
      <c r="F1" s="32"/>
      <c r="G1" s="29"/>
    </row>
    <row r="2" spans="1:8" ht="15.6" x14ac:dyDescent="0.3">
      <c r="A2" s="28"/>
      <c r="B2" s="29" t="s">
        <v>179</v>
      </c>
      <c r="C2" s="30"/>
      <c r="D2" s="30"/>
      <c r="E2" s="31"/>
      <c r="F2" s="32"/>
      <c r="G2" s="29"/>
    </row>
    <row r="3" spans="1:8" ht="15.6" x14ac:dyDescent="0.3">
      <c r="A3" s="28"/>
      <c r="B3" s="29" t="s">
        <v>178</v>
      </c>
      <c r="C3" s="30"/>
      <c r="D3" s="30"/>
      <c r="E3" s="31"/>
      <c r="F3" s="32"/>
      <c r="G3" s="29"/>
    </row>
    <row r="4" spans="1:8" ht="4.5" customHeight="1" x14ac:dyDescent="0.25">
      <c r="A4" s="56"/>
      <c r="B4" s="57"/>
      <c r="C4" s="58"/>
      <c r="D4" s="57"/>
      <c r="E4" s="57"/>
    </row>
    <row r="5" spans="1:8" ht="26.4" x14ac:dyDescent="0.25">
      <c r="A5" s="59" t="s">
        <v>146</v>
      </c>
      <c r="B5" s="59" t="s">
        <v>147</v>
      </c>
      <c r="C5" s="59" t="s">
        <v>180</v>
      </c>
      <c r="D5" s="59" t="s">
        <v>149</v>
      </c>
      <c r="E5" s="59" t="s">
        <v>7</v>
      </c>
      <c r="F5" s="59" t="s">
        <v>150</v>
      </c>
      <c r="G5" s="59" t="s">
        <v>151</v>
      </c>
      <c r="H5" s="60"/>
    </row>
    <row r="6" spans="1:8" x14ac:dyDescent="0.25">
      <c r="A6" s="61">
        <v>22500</v>
      </c>
      <c r="B6" s="54" t="s">
        <v>152</v>
      </c>
      <c r="C6" s="62">
        <v>35</v>
      </c>
      <c r="D6" s="61">
        <v>50</v>
      </c>
      <c r="E6" s="79">
        <f>C6*D6</f>
        <v>1750</v>
      </c>
      <c r="F6" s="80">
        <f>IF(D6&gt;200,10%,5%)</f>
        <v>0.05</v>
      </c>
      <c r="G6" s="78">
        <f>ROUND(E6*(100%-F6),-1)</f>
        <v>1660</v>
      </c>
    </row>
    <row r="7" spans="1:8" x14ac:dyDescent="0.25">
      <c r="A7" s="61">
        <v>22700</v>
      </c>
      <c r="B7" s="54" t="s">
        <v>153</v>
      </c>
      <c r="C7" s="62">
        <v>8.4</v>
      </c>
      <c r="D7" s="61">
        <v>286</v>
      </c>
      <c r="E7" s="79">
        <f t="shared" ref="E7:E29" si="0">C7*D7</f>
        <v>2402.4</v>
      </c>
      <c r="F7" s="80">
        <f t="shared" ref="F7:F29" si="1">IF(D7&gt;200,10%,5%)</f>
        <v>0.1</v>
      </c>
      <c r="G7" s="78">
        <f t="shared" ref="G7:G29" si="2">ROUND(E7*(100%-F7),-1)</f>
        <v>2160</v>
      </c>
    </row>
    <row r="8" spans="1:8" x14ac:dyDescent="0.25">
      <c r="A8" s="61">
        <v>22900</v>
      </c>
      <c r="B8" s="54" t="s">
        <v>154</v>
      </c>
      <c r="C8" s="62">
        <v>25</v>
      </c>
      <c r="D8" s="61">
        <v>90</v>
      </c>
      <c r="E8" s="79">
        <f t="shared" si="0"/>
        <v>2250</v>
      </c>
      <c r="F8" s="80">
        <f t="shared" si="1"/>
        <v>0.05</v>
      </c>
      <c r="G8" s="78">
        <f t="shared" si="2"/>
        <v>2140</v>
      </c>
    </row>
    <row r="9" spans="1:8" x14ac:dyDescent="0.25">
      <c r="A9" s="61">
        <v>23100</v>
      </c>
      <c r="B9" s="54" t="s">
        <v>155</v>
      </c>
      <c r="C9" s="62">
        <v>37.5</v>
      </c>
      <c r="D9" s="61">
        <v>110</v>
      </c>
      <c r="E9" s="79">
        <f t="shared" si="0"/>
        <v>4125</v>
      </c>
      <c r="F9" s="80">
        <f t="shared" si="1"/>
        <v>0.05</v>
      </c>
      <c r="G9" s="78">
        <f t="shared" si="2"/>
        <v>3920</v>
      </c>
    </row>
    <row r="10" spans="1:8" x14ac:dyDescent="0.25">
      <c r="A10" s="61">
        <v>23300</v>
      </c>
      <c r="B10" s="54" t="s">
        <v>156</v>
      </c>
      <c r="C10" s="62">
        <v>0.89</v>
      </c>
      <c r="D10" s="61">
        <v>230</v>
      </c>
      <c r="E10" s="79">
        <f t="shared" si="0"/>
        <v>204.70000000000002</v>
      </c>
      <c r="F10" s="80">
        <f t="shared" si="1"/>
        <v>0.1</v>
      </c>
      <c r="G10" s="78">
        <f t="shared" si="2"/>
        <v>180</v>
      </c>
    </row>
    <row r="11" spans="1:8" x14ac:dyDescent="0.25">
      <c r="A11" s="61">
        <v>23500</v>
      </c>
      <c r="B11" s="54" t="s">
        <v>157</v>
      </c>
      <c r="C11" s="62">
        <v>1.2</v>
      </c>
      <c r="D11" s="61">
        <v>150</v>
      </c>
      <c r="E11" s="79">
        <f t="shared" si="0"/>
        <v>180</v>
      </c>
      <c r="F11" s="80">
        <f t="shared" si="1"/>
        <v>0.05</v>
      </c>
      <c r="G11" s="78">
        <f t="shared" si="2"/>
        <v>170</v>
      </c>
    </row>
    <row r="12" spans="1:8" x14ac:dyDescent="0.25">
      <c r="A12" s="61">
        <v>23700</v>
      </c>
      <c r="B12" s="54" t="s">
        <v>158</v>
      </c>
      <c r="C12" s="62">
        <v>398</v>
      </c>
      <c r="D12" s="61">
        <v>170</v>
      </c>
      <c r="E12" s="79">
        <f t="shared" si="0"/>
        <v>67660</v>
      </c>
      <c r="F12" s="80">
        <f t="shared" si="1"/>
        <v>0.05</v>
      </c>
      <c r="G12" s="78">
        <f t="shared" si="2"/>
        <v>64280</v>
      </c>
    </row>
    <row r="13" spans="1:8" x14ac:dyDescent="0.25">
      <c r="A13" s="61">
        <v>23900</v>
      </c>
      <c r="B13" s="54" t="s">
        <v>159</v>
      </c>
      <c r="C13" s="62">
        <v>98.89</v>
      </c>
      <c r="D13" s="61">
        <v>190</v>
      </c>
      <c r="E13" s="79">
        <f t="shared" si="0"/>
        <v>18789.099999999999</v>
      </c>
      <c r="F13" s="80">
        <f t="shared" si="1"/>
        <v>0.05</v>
      </c>
      <c r="G13" s="78">
        <f t="shared" si="2"/>
        <v>17850</v>
      </c>
    </row>
    <row r="14" spans="1:8" x14ac:dyDescent="0.25">
      <c r="A14" s="61">
        <v>24100</v>
      </c>
      <c r="B14" s="54" t="s">
        <v>160</v>
      </c>
      <c r="C14" s="62">
        <v>629</v>
      </c>
      <c r="D14" s="61">
        <v>23</v>
      </c>
      <c r="E14" s="79">
        <f t="shared" si="0"/>
        <v>14467</v>
      </c>
      <c r="F14" s="80">
        <f t="shared" si="1"/>
        <v>0.05</v>
      </c>
      <c r="G14" s="78">
        <f t="shared" si="2"/>
        <v>13740</v>
      </c>
    </row>
    <row r="15" spans="1:8" x14ac:dyDescent="0.25">
      <c r="A15" s="61">
        <v>24300</v>
      </c>
      <c r="B15" s="54" t="s">
        <v>161</v>
      </c>
      <c r="C15" s="62">
        <v>5.6</v>
      </c>
      <c r="D15" s="61">
        <v>230</v>
      </c>
      <c r="E15" s="79">
        <f t="shared" si="0"/>
        <v>1288</v>
      </c>
      <c r="F15" s="80">
        <f t="shared" si="1"/>
        <v>0.1</v>
      </c>
      <c r="G15" s="78">
        <f t="shared" si="2"/>
        <v>1160</v>
      </c>
    </row>
    <row r="16" spans="1:8" x14ac:dyDescent="0.25">
      <c r="A16" s="61">
        <v>24500</v>
      </c>
      <c r="B16" s="54" t="s">
        <v>162</v>
      </c>
      <c r="C16" s="62">
        <v>5.2</v>
      </c>
      <c r="D16" s="61">
        <v>250</v>
      </c>
      <c r="E16" s="79">
        <f t="shared" si="0"/>
        <v>1300</v>
      </c>
      <c r="F16" s="80">
        <f t="shared" si="1"/>
        <v>0.1</v>
      </c>
      <c r="G16" s="78">
        <f t="shared" si="2"/>
        <v>1170</v>
      </c>
    </row>
    <row r="17" spans="1:8" x14ac:dyDescent="0.25">
      <c r="A17" s="61">
        <v>24700</v>
      </c>
      <c r="B17" s="54" t="s">
        <v>163</v>
      </c>
      <c r="C17" s="62">
        <v>1.9</v>
      </c>
      <c r="D17" s="61">
        <v>28</v>
      </c>
      <c r="E17" s="79">
        <f t="shared" si="0"/>
        <v>53.199999999999996</v>
      </c>
      <c r="F17" s="80">
        <f t="shared" si="1"/>
        <v>0.05</v>
      </c>
      <c r="G17" s="78">
        <f t="shared" si="2"/>
        <v>50</v>
      </c>
    </row>
    <row r="18" spans="1:8" x14ac:dyDescent="0.25">
      <c r="A18" s="61">
        <v>24900</v>
      </c>
      <c r="B18" s="54" t="s">
        <v>164</v>
      </c>
      <c r="C18" s="62">
        <v>35</v>
      </c>
      <c r="D18" s="61">
        <v>290</v>
      </c>
      <c r="E18" s="79">
        <f t="shared" si="0"/>
        <v>10150</v>
      </c>
      <c r="F18" s="80">
        <f t="shared" si="1"/>
        <v>0.1</v>
      </c>
      <c r="G18" s="78">
        <f t="shared" si="2"/>
        <v>9140</v>
      </c>
    </row>
    <row r="19" spans="1:8" x14ac:dyDescent="0.25">
      <c r="A19" s="61">
        <v>25100</v>
      </c>
      <c r="B19" s="54" t="s">
        <v>165</v>
      </c>
      <c r="C19" s="62">
        <v>72.3</v>
      </c>
      <c r="D19" s="61">
        <v>310</v>
      </c>
      <c r="E19" s="79">
        <f t="shared" si="0"/>
        <v>22413</v>
      </c>
      <c r="F19" s="80">
        <f t="shared" si="1"/>
        <v>0.1</v>
      </c>
      <c r="G19" s="78">
        <f t="shared" si="2"/>
        <v>20170</v>
      </c>
    </row>
    <row r="20" spans="1:8" x14ac:dyDescent="0.25">
      <c r="A20" s="61">
        <v>25300</v>
      </c>
      <c r="B20" s="54" t="s">
        <v>166</v>
      </c>
      <c r="C20" s="62">
        <v>295</v>
      </c>
      <c r="D20" s="61">
        <v>110</v>
      </c>
      <c r="E20" s="79">
        <f t="shared" si="0"/>
        <v>32450</v>
      </c>
      <c r="F20" s="80">
        <f t="shared" si="1"/>
        <v>0.05</v>
      </c>
      <c r="G20" s="78">
        <f t="shared" si="2"/>
        <v>30830</v>
      </c>
    </row>
    <row r="21" spans="1:8" x14ac:dyDescent="0.25">
      <c r="A21" s="61">
        <v>25500</v>
      </c>
      <c r="B21" s="54" t="s">
        <v>167</v>
      </c>
      <c r="C21" s="62">
        <v>7.2</v>
      </c>
      <c r="D21" s="61">
        <v>45</v>
      </c>
      <c r="E21" s="79">
        <f t="shared" si="0"/>
        <v>324</v>
      </c>
      <c r="F21" s="80">
        <f t="shared" si="1"/>
        <v>0.05</v>
      </c>
      <c r="G21" s="78">
        <f t="shared" si="2"/>
        <v>310</v>
      </c>
    </row>
    <row r="22" spans="1:8" x14ac:dyDescent="0.25">
      <c r="A22" s="61">
        <v>25700</v>
      </c>
      <c r="B22" s="54" t="s">
        <v>168</v>
      </c>
      <c r="C22" s="62">
        <v>13.5</v>
      </c>
      <c r="D22" s="61">
        <v>12</v>
      </c>
      <c r="E22" s="79">
        <f t="shared" si="0"/>
        <v>162</v>
      </c>
      <c r="F22" s="80">
        <f t="shared" si="1"/>
        <v>0.05</v>
      </c>
      <c r="G22" s="78">
        <f t="shared" si="2"/>
        <v>150</v>
      </c>
    </row>
    <row r="23" spans="1:8" x14ac:dyDescent="0.25">
      <c r="A23" s="61">
        <v>25900</v>
      </c>
      <c r="B23" s="54" t="s">
        <v>169</v>
      </c>
      <c r="C23" s="62">
        <v>31.9</v>
      </c>
      <c r="D23" s="61">
        <v>390</v>
      </c>
      <c r="E23" s="79">
        <f t="shared" si="0"/>
        <v>12441</v>
      </c>
      <c r="F23" s="80">
        <f t="shared" si="1"/>
        <v>0.1</v>
      </c>
      <c r="G23" s="78">
        <f t="shared" si="2"/>
        <v>11200</v>
      </c>
    </row>
    <row r="24" spans="1:8" x14ac:dyDescent="0.25">
      <c r="A24" s="61">
        <v>26100</v>
      </c>
      <c r="B24" s="54" t="s">
        <v>170</v>
      </c>
      <c r="C24" s="62">
        <v>14.95</v>
      </c>
      <c r="D24" s="61">
        <v>34</v>
      </c>
      <c r="E24" s="79">
        <f t="shared" si="0"/>
        <v>508.29999999999995</v>
      </c>
      <c r="F24" s="80">
        <f t="shared" si="1"/>
        <v>0.05</v>
      </c>
      <c r="G24" s="78">
        <f t="shared" si="2"/>
        <v>480</v>
      </c>
    </row>
    <row r="25" spans="1:8" x14ac:dyDescent="0.25">
      <c r="A25" s="61">
        <v>26300</v>
      </c>
      <c r="B25" s="54" t="s">
        <v>171</v>
      </c>
      <c r="C25" s="62">
        <v>29.9</v>
      </c>
      <c r="D25" s="61">
        <v>430</v>
      </c>
      <c r="E25" s="79">
        <f t="shared" si="0"/>
        <v>12857</v>
      </c>
      <c r="F25" s="80">
        <f t="shared" si="1"/>
        <v>0.1</v>
      </c>
      <c r="G25" s="78">
        <f t="shared" si="2"/>
        <v>11570</v>
      </c>
    </row>
    <row r="26" spans="1:8" x14ac:dyDescent="0.25">
      <c r="A26" s="61">
        <v>26500</v>
      </c>
      <c r="B26" s="54" t="s">
        <v>172</v>
      </c>
      <c r="C26" s="62">
        <v>15.95</v>
      </c>
      <c r="D26" s="61">
        <v>22</v>
      </c>
      <c r="E26" s="79">
        <f t="shared" si="0"/>
        <v>350.9</v>
      </c>
      <c r="F26" s="80">
        <f t="shared" si="1"/>
        <v>0.05</v>
      </c>
      <c r="G26" s="78">
        <f t="shared" si="2"/>
        <v>330</v>
      </c>
    </row>
    <row r="27" spans="1:8" x14ac:dyDescent="0.25">
      <c r="A27" s="61">
        <v>26700</v>
      </c>
      <c r="B27" s="54" t="s">
        <v>173</v>
      </c>
      <c r="C27" s="62">
        <v>11.95</v>
      </c>
      <c r="D27" s="61">
        <v>470</v>
      </c>
      <c r="E27" s="79">
        <f t="shared" si="0"/>
        <v>5616.5</v>
      </c>
      <c r="F27" s="80">
        <f t="shared" si="1"/>
        <v>0.1</v>
      </c>
      <c r="G27" s="78">
        <f t="shared" si="2"/>
        <v>5050</v>
      </c>
    </row>
    <row r="28" spans="1:8" x14ac:dyDescent="0.25">
      <c r="A28" s="61">
        <v>26900</v>
      </c>
      <c r="B28" s="54" t="s">
        <v>174</v>
      </c>
      <c r="C28" s="62">
        <v>6.5</v>
      </c>
      <c r="D28" s="61">
        <v>490</v>
      </c>
      <c r="E28" s="79">
        <f t="shared" si="0"/>
        <v>3185</v>
      </c>
      <c r="F28" s="80">
        <f t="shared" si="1"/>
        <v>0.1</v>
      </c>
      <c r="G28" s="78">
        <f t="shared" si="2"/>
        <v>2870</v>
      </c>
    </row>
    <row r="29" spans="1:8" x14ac:dyDescent="0.25">
      <c r="A29" s="61">
        <v>27100</v>
      </c>
      <c r="B29" s="54" t="s">
        <v>175</v>
      </c>
      <c r="C29" s="62">
        <v>99</v>
      </c>
      <c r="D29" s="61">
        <v>510</v>
      </c>
      <c r="E29" s="79">
        <f t="shared" si="0"/>
        <v>50490</v>
      </c>
      <c r="F29" s="80">
        <f t="shared" si="1"/>
        <v>0.1</v>
      </c>
      <c r="G29" s="78">
        <f t="shared" si="2"/>
        <v>45440</v>
      </c>
    </row>
    <row r="30" spans="1:8" ht="6" customHeight="1" x14ac:dyDescent="0.25">
      <c r="D30" s="54"/>
      <c r="E30" s="54"/>
    </row>
    <row r="31" spans="1:8" x14ac:dyDescent="0.25">
      <c r="A31" s="61"/>
      <c r="D31" s="63" t="s">
        <v>145</v>
      </c>
      <c r="E31" s="78">
        <f>SUM(E6:E30)</f>
        <v>265417.09999999998</v>
      </c>
      <c r="G31" s="78">
        <f>SUM(G6:G30)</f>
        <v>246020</v>
      </c>
      <c r="H31" s="64"/>
    </row>
    <row r="32" spans="1:8" x14ac:dyDescent="0.25">
      <c r="A32" s="61"/>
    </row>
    <row r="33" spans="1:1" x14ac:dyDescent="0.25">
      <c r="A33" s="61"/>
    </row>
    <row r="34" spans="1:1" x14ac:dyDescent="0.25">
      <c r="A34" s="61"/>
    </row>
    <row r="35" spans="1:1" x14ac:dyDescent="0.25">
      <c r="A35" s="61"/>
    </row>
    <row r="36" spans="1:1" x14ac:dyDescent="0.25">
      <c r="A36" s="61"/>
    </row>
    <row r="37" spans="1:1" x14ac:dyDescent="0.25">
      <c r="A37" s="61"/>
    </row>
    <row r="38" spans="1:1" x14ac:dyDescent="0.25">
      <c r="A38" s="61"/>
    </row>
    <row r="39" spans="1:1" x14ac:dyDescent="0.25">
      <c r="A39" s="61"/>
    </row>
    <row r="40" spans="1:1" x14ac:dyDescent="0.25">
      <c r="A40" s="61"/>
    </row>
    <row r="41" spans="1:1" x14ac:dyDescent="0.25">
      <c r="A41" s="61"/>
    </row>
    <row r="42" spans="1:1" x14ac:dyDescent="0.25">
      <c r="A42" s="61"/>
    </row>
    <row r="43" spans="1:1" x14ac:dyDescent="0.25">
      <c r="A43" s="61"/>
    </row>
    <row r="44" spans="1:1" x14ac:dyDescent="0.25">
      <c r="A44" s="61"/>
    </row>
    <row r="45" spans="1:1" x14ac:dyDescent="0.25">
      <c r="A45" s="61"/>
    </row>
    <row r="46" spans="1:1" x14ac:dyDescent="0.25">
      <c r="A46" s="61"/>
    </row>
    <row r="47" spans="1:1" x14ac:dyDescent="0.25">
      <c r="A47" s="61"/>
    </row>
    <row r="48" spans="1:1" x14ac:dyDescent="0.25">
      <c r="A48" s="61"/>
    </row>
    <row r="49" spans="1:1" x14ac:dyDescent="0.25">
      <c r="A49" s="61"/>
    </row>
    <row r="50" spans="1:1" x14ac:dyDescent="0.25">
      <c r="A50" s="61"/>
    </row>
    <row r="51" spans="1:1" x14ac:dyDescent="0.25">
      <c r="A51" s="61"/>
    </row>
    <row r="52" spans="1:1" x14ac:dyDescent="0.25">
      <c r="A52" s="61"/>
    </row>
    <row r="53" spans="1:1" x14ac:dyDescent="0.25">
      <c r="A53" s="61"/>
    </row>
    <row r="54" spans="1:1" x14ac:dyDescent="0.25">
      <c r="A54" s="61"/>
    </row>
    <row r="55" spans="1:1" x14ac:dyDescent="0.25">
      <c r="A55" s="61"/>
    </row>
    <row r="56" spans="1:1" x14ac:dyDescent="0.25">
      <c r="A56" s="61"/>
    </row>
    <row r="57" spans="1:1" x14ac:dyDescent="0.25">
      <c r="A57" s="61"/>
    </row>
    <row r="58" spans="1:1" x14ac:dyDescent="0.25">
      <c r="A58" s="61"/>
    </row>
    <row r="59" spans="1:1" x14ac:dyDescent="0.25">
      <c r="A59" s="61"/>
    </row>
    <row r="60" spans="1:1" x14ac:dyDescent="0.25">
      <c r="A60" s="61"/>
    </row>
    <row r="61" spans="1:1" x14ac:dyDescent="0.25">
      <c r="A61" s="61"/>
    </row>
    <row r="62" spans="1:1" x14ac:dyDescent="0.25">
      <c r="A62" s="61"/>
    </row>
    <row r="63" spans="1:1" x14ac:dyDescent="0.25">
      <c r="A63" s="61"/>
    </row>
    <row r="64" spans="1:1" x14ac:dyDescent="0.25">
      <c r="A64" s="61"/>
    </row>
    <row r="65" spans="1:1" x14ac:dyDescent="0.25">
      <c r="A65" s="61"/>
    </row>
    <row r="66" spans="1:1" x14ac:dyDescent="0.25">
      <c r="A66" s="61"/>
    </row>
    <row r="67" spans="1:1" x14ac:dyDescent="0.25">
      <c r="A67" s="61"/>
    </row>
    <row r="68" spans="1:1" x14ac:dyDescent="0.25">
      <c r="A68" s="61"/>
    </row>
    <row r="69" spans="1:1" x14ac:dyDescent="0.25">
      <c r="A69" s="61"/>
    </row>
    <row r="70" spans="1:1" x14ac:dyDescent="0.25">
      <c r="A70" s="61"/>
    </row>
    <row r="71" spans="1:1" x14ac:dyDescent="0.25">
      <c r="A71" s="61"/>
    </row>
    <row r="72" spans="1:1" x14ac:dyDescent="0.25">
      <c r="A72" s="61"/>
    </row>
    <row r="73" spans="1:1" x14ac:dyDescent="0.25">
      <c r="A73" s="61"/>
    </row>
    <row r="74" spans="1:1" x14ac:dyDescent="0.25">
      <c r="A74" s="61"/>
    </row>
    <row r="75" spans="1:1" x14ac:dyDescent="0.25">
      <c r="A75" s="61"/>
    </row>
    <row r="76" spans="1:1" x14ac:dyDescent="0.25">
      <c r="A76" s="61"/>
    </row>
    <row r="77" spans="1:1" x14ac:dyDescent="0.25">
      <c r="A77" s="61"/>
    </row>
    <row r="78" spans="1:1" x14ac:dyDescent="0.25">
      <c r="A78" s="61"/>
    </row>
    <row r="79" spans="1:1" x14ac:dyDescent="0.25">
      <c r="A79" s="61"/>
    </row>
    <row r="80" spans="1:1" x14ac:dyDescent="0.25">
      <c r="A80" s="61"/>
    </row>
    <row r="81" spans="1:1" x14ac:dyDescent="0.25">
      <c r="A81" s="61"/>
    </row>
    <row r="82" spans="1:1" x14ac:dyDescent="0.25">
      <c r="A82" s="61"/>
    </row>
    <row r="83" spans="1:1" x14ac:dyDescent="0.25">
      <c r="A83" s="61"/>
    </row>
    <row r="84" spans="1:1" x14ac:dyDescent="0.25">
      <c r="A84" s="61"/>
    </row>
    <row r="85" spans="1:1" x14ac:dyDescent="0.25">
      <c r="A85" s="61"/>
    </row>
    <row r="86" spans="1:1" x14ac:dyDescent="0.25">
      <c r="A86" s="61"/>
    </row>
    <row r="87" spans="1:1" x14ac:dyDescent="0.25">
      <c r="A87" s="61"/>
    </row>
    <row r="88" spans="1:1" x14ac:dyDescent="0.25">
      <c r="A88" s="61"/>
    </row>
    <row r="89" spans="1:1" x14ac:dyDescent="0.25">
      <c r="A89" s="61"/>
    </row>
    <row r="90" spans="1:1" x14ac:dyDescent="0.25">
      <c r="A90" s="61"/>
    </row>
    <row r="91" spans="1:1" x14ac:dyDescent="0.25">
      <c r="A91" s="61"/>
    </row>
    <row r="92" spans="1:1" x14ac:dyDescent="0.25">
      <c r="A92" s="61"/>
    </row>
    <row r="93" spans="1:1" x14ac:dyDescent="0.25">
      <c r="A93" s="61"/>
    </row>
    <row r="98" spans="1:7" ht="26.4" x14ac:dyDescent="0.25">
      <c r="A98" s="65" t="s">
        <v>146</v>
      </c>
      <c r="B98" s="65" t="s">
        <v>147</v>
      </c>
      <c r="C98" s="65" t="s">
        <v>148</v>
      </c>
      <c r="D98" s="65" t="s">
        <v>149</v>
      </c>
      <c r="E98" s="65" t="s">
        <v>7</v>
      </c>
      <c r="F98" s="65" t="s">
        <v>150</v>
      </c>
      <c r="G98" s="65" t="s">
        <v>151</v>
      </c>
    </row>
    <row r="99" spans="1:7" x14ac:dyDescent="0.25">
      <c r="A99" s="66">
        <v>22500</v>
      </c>
      <c r="B99" s="67" t="s">
        <v>152</v>
      </c>
      <c r="C99" s="68">
        <v>35</v>
      </c>
      <c r="D99" s="66">
        <v>50</v>
      </c>
      <c r="E99" s="69">
        <f t="shared" ref="E99:E122" si="3">C99*D99</f>
        <v>1750</v>
      </c>
      <c r="F99" s="70">
        <f t="shared" ref="F99:F122" si="4">IF(D99&gt;200,10%,5%)</f>
        <v>0.05</v>
      </c>
      <c r="G99" s="71">
        <f t="shared" ref="G99:G122" si="5">ROUND(E99*(100%-F99),-1)</f>
        <v>1660</v>
      </c>
    </row>
    <row r="100" spans="1:7" x14ac:dyDescent="0.25">
      <c r="A100" s="66">
        <v>22700</v>
      </c>
      <c r="B100" s="67" t="s">
        <v>153</v>
      </c>
      <c r="C100" s="68">
        <v>8.4</v>
      </c>
      <c r="D100" s="66">
        <v>286</v>
      </c>
      <c r="E100" s="69">
        <f t="shared" si="3"/>
        <v>2402.4</v>
      </c>
      <c r="F100" s="70">
        <f t="shared" si="4"/>
        <v>0.1</v>
      </c>
      <c r="G100" s="71">
        <f t="shared" si="5"/>
        <v>2160</v>
      </c>
    </row>
    <row r="101" spans="1:7" x14ac:dyDescent="0.25">
      <c r="A101" s="66">
        <v>22900</v>
      </c>
      <c r="B101" s="67" t="s">
        <v>154</v>
      </c>
      <c r="C101" s="68">
        <v>25</v>
      </c>
      <c r="D101" s="66">
        <v>90</v>
      </c>
      <c r="E101" s="69">
        <f t="shared" si="3"/>
        <v>2250</v>
      </c>
      <c r="F101" s="70">
        <f t="shared" si="4"/>
        <v>0.05</v>
      </c>
      <c r="G101" s="71">
        <f t="shared" si="5"/>
        <v>2140</v>
      </c>
    </row>
    <row r="102" spans="1:7" x14ac:dyDescent="0.25">
      <c r="A102" s="66">
        <v>23100</v>
      </c>
      <c r="B102" s="67" t="s">
        <v>155</v>
      </c>
      <c r="C102" s="68">
        <v>37.5</v>
      </c>
      <c r="D102" s="66">
        <v>110</v>
      </c>
      <c r="E102" s="69">
        <f t="shared" si="3"/>
        <v>4125</v>
      </c>
      <c r="F102" s="70">
        <f t="shared" si="4"/>
        <v>0.05</v>
      </c>
      <c r="G102" s="71">
        <f t="shared" si="5"/>
        <v>3920</v>
      </c>
    </row>
    <row r="103" spans="1:7" x14ac:dyDescent="0.25">
      <c r="A103" s="66">
        <v>23300</v>
      </c>
      <c r="B103" s="67" t="s">
        <v>156</v>
      </c>
      <c r="C103" s="68">
        <v>0.89</v>
      </c>
      <c r="D103" s="66">
        <v>230</v>
      </c>
      <c r="E103" s="69">
        <f t="shared" si="3"/>
        <v>204.70000000000002</v>
      </c>
      <c r="F103" s="70">
        <f t="shared" si="4"/>
        <v>0.1</v>
      </c>
      <c r="G103" s="71">
        <f t="shared" si="5"/>
        <v>180</v>
      </c>
    </row>
    <row r="104" spans="1:7" x14ac:dyDescent="0.25">
      <c r="A104" s="66">
        <v>23500</v>
      </c>
      <c r="B104" s="67" t="s">
        <v>157</v>
      </c>
      <c r="C104" s="68">
        <v>1.2</v>
      </c>
      <c r="D104" s="66">
        <v>150</v>
      </c>
      <c r="E104" s="69">
        <f t="shared" si="3"/>
        <v>180</v>
      </c>
      <c r="F104" s="70">
        <f t="shared" si="4"/>
        <v>0.05</v>
      </c>
      <c r="G104" s="71">
        <f t="shared" si="5"/>
        <v>170</v>
      </c>
    </row>
    <row r="105" spans="1:7" x14ac:dyDescent="0.25">
      <c r="A105" s="66">
        <v>23700</v>
      </c>
      <c r="B105" s="67" t="s">
        <v>158</v>
      </c>
      <c r="C105" s="68">
        <v>398</v>
      </c>
      <c r="D105" s="66">
        <v>170</v>
      </c>
      <c r="E105" s="69">
        <f t="shared" si="3"/>
        <v>67660</v>
      </c>
      <c r="F105" s="70">
        <f t="shared" si="4"/>
        <v>0.05</v>
      </c>
      <c r="G105" s="71">
        <f t="shared" si="5"/>
        <v>64280</v>
      </c>
    </row>
    <row r="106" spans="1:7" x14ac:dyDescent="0.25">
      <c r="A106" s="66">
        <v>23900</v>
      </c>
      <c r="B106" s="67" t="s">
        <v>159</v>
      </c>
      <c r="C106" s="68">
        <v>98.89</v>
      </c>
      <c r="D106" s="66">
        <v>190</v>
      </c>
      <c r="E106" s="69">
        <f t="shared" si="3"/>
        <v>18789.099999999999</v>
      </c>
      <c r="F106" s="70">
        <f t="shared" si="4"/>
        <v>0.05</v>
      </c>
      <c r="G106" s="71">
        <f t="shared" si="5"/>
        <v>17850</v>
      </c>
    </row>
    <row r="107" spans="1:7" x14ac:dyDescent="0.25">
      <c r="A107" s="66">
        <v>24100</v>
      </c>
      <c r="B107" s="67" t="s">
        <v>160</v>
      </c>
      <c r="C107" s="68">
        <v>629</v>
      </c>
      <c r="D107" s="66">
        <v>23</v>
      </c>
      <c r="E107" s="69">
        <f t="shared" si="3"/>
        <v>14467</v>
      </c>
      <c r="F107" s="70">
        <f t="shared" si="4"/>
        <v>0.05</v>
      </c>
      <c r="G107" s="71">
        <f t="shared" si="5"/>
        <v>13740</v>
      </c>
    </row>
    <row r="108" spans="1:7" x14ac:dyDescent="0.25">
      <c r="A108" s="66">
        <v>24300</v>
      </c>
      <c r="B108" s="67" t="s">
        <v>161</v>
      </c>
      <c r="C108" s="68">
        <v>5.6</v>
      </c>
      <c r="D108" s="66">
        <v>230</v>
      </c>
      <c r="E108" s="69">
        <f t="shared" si="3"/>
        <v>1288</v>
      </c>
      <c r="F108" s="70">
        <f t="shared" si="4"/>
        <v>0.1</v>
      </c>
      <c r="G108" s="71">
        <f t="shared" si="5"/>
        <v>1160</v>
      </c>
    </row>
    <row r="109" spans="1:7" x14ac:dyDescent="0.25">
      <c r="A109" s="66">
        <v>24500</v>
      </c>
      <c r="B109" s="67" t="s">
        <v>162</v>
      </c>
      <c r="C109" s="68">
        <v>5.2</v>
      </c>
      <c r="D109" s="66">
        <v>250</v>
      </c>
      <c r="E109" s="69">
        <f t="shared" si="3"/>
        <v>1300</v>
      </c>
      <c r="F109" s="70">
        <f t="shared" si="4"/>
        <v>0.1</v>
      </c>
      <c r="G109" s="71">
        <f t="shared" si="5"/>
        <v>1170</v>
      </c>
    </row>
    <row r="110" spans="1:7" x14ac:dyDescent="0.25">
      <c r="A110" s="66">
        <v>24700</v>
      </c>
      <c r="B110" s="67" t="s">
        <v>163</v>
      </c>
      <c r="C110" s="68">
        <v>1.9</v>
      </c>
      <c r="D110" s="66">
        <v>28</v>
      </c>
      <c r="E110" s="69">
        <f t="shared" si="3"/>
        <v>53.199999999999996</v>
      </c>
      <c r="F110" s="70">
        <f t="shared" si="4"/>
        <v>0.05</v>
      </c>
      <c r="G110" s="71">
        <f t="shared" si="5"/>
        <v>50</v>
      </c>
    </row>
    <row r="111" spans="1:7" x14ac:dyDescent="0.25">
      <c r="A111" s="66">
        <v>24900</v>
      </c>
      <c r="B111" s="67" t="s">
        <v>164</v>
      </c>
      <c r="C111" s="68">
        <v>35</v>
      </c>
      <c r="D111" s="66">
        <v>290</v>
      </c>
      <c r="E111" s="69">
        <f t="shared" si="3"/>
        <v>10150</v>
      </c>
      <c r="F111" s="70">
        <f t="shared" si="4"/>
        <v>0.1</v>
      </c>
      <c r="G111" s="71">
        <f t="shared" si="5"/>
        <v>9140</v>
      </c>
    </row>
    <row r="112" spans="1:7" x14ac:dyDescent="0.25">
      <c r="A112" s="66">
        <v>25100</v>
      </c>
      <c r="B112" s="67" t="s">
        <v>165</v>
      </c>
      <c r="C112" s="68">
        <v>72.3</v>
      </c>
      <c r="D112" s="66">
        <v>310</v>
      </c>
      <c r="E112" s="69">
        <f t="shared" si="3"/>
        <v>22413</v>
      </c>
      <c r="F112" s="70">
        <f t="shared" si="4"/>
        <v>0.1</v>
      </c>
      <c r="G112" s="71">
        <f t="shared" si="5"/>
        <v>20170</v>
      </c>
    </row>
    <row r="113" spans="1:7" x14ac:dyDescent="0.25">
      <c r="A113" s="66">
        <v>25300</v>
      </c>
      <c r="B113" s="67" t="s">
        <v>166</v>
      </c>
      <c r="C113" s="68">
        <v>295</v>
      </c>
      <c r="D113" s="66">
        <v>110</v>
      </c>
      <c r="E113" s="69">
        <f t="shared" si="3"/>
        <v>32450</v>
      </c>
      <c r="F113" s="70">
        <f t="shared" si="4"/>
        <v>0.05</v>
      </c>
      <c r="G113" s="71">
        <f t="shared" si="5"/>
        <v>30830</v>
      </c>
    </row>
    <row r="114" spans="1:7" x14ac:dyDescent="0.25">
      <c r="A114" s="66">
        <v>25500</v>
      </c>
      <c r="B114" s="67" t="s">
        <v>167</v>
      </c>
      <c r="C114" s="68">
        <v>7.2</v>
      </c>
      <c r="D114" s="66">
        <v>45</v>
      </c>
      <c r="E114" s="69">
        <f t="shared" si="3"/>
        <v>324</v>
      </c>
      <c r="F114" s="70">
        <f t="shared" si="4"/>
        <v>0.05</v>
      </c>
      <c r="G114" s="71">
        <f t="shared" si="5"/>
        <v>310</v>
      </c>
    </row>
    <row r="115" spans="1:7" x14ac:dyDescent="0.25">
      <c r="A115" s="66">
        <v>25700</v>
      </c>
      <c r="B115" s="67" t="s">
        <v>168</v>
      </c>
      <c r="C115" s="68">
        <v>13.5</v>
      </c>
      <c r="D115" s="66">
        <v>12</v>
      </c>
      <c r="E115" s="69">
        <f t="shared" si="3"/>
        <v>162</v>
      </c>
      <c r="F115" s="70">
        <f t="shared" si="4"/>
        <v>0.05</v>
      </c>
      <c r="G115" s="71">
        <f t="shared" si="5"/>
        <v>150</v>
      </c>
    </row>
    <row r="116" spans="1:7" x14ac:dyDescent="0.25">
      <c r="A116" s="66">
        <v>25900</v>
      </c>
      <c r="B116" s="67" t="s">
        <v>169</v>
      </c>
      <c r="C116" s="68">
        <v>31.9</v>
      </c>
      <c r="D116" s="66">
        <v>390</v>
      </c>
      <c r="E116" s="69">
        <f t="shared" si="3"/>
        <v>12441</v>
      </c>
      <c r="F116" s="70">
        <f t="shared" si="4"/>
        <v>0.1</v>
      </c>
      <c r="G116" s="71">
        <f t="shared" si="5"/>
        <v>11200</v>
      </c>
    </row>
    <row r="117" spans="1:7" x14ac:dyDescent="0.25">
      <c r="A117" s="66">
        <v>26100</v>
      </c>
      <c r="B117" s="67" t="s">
        <v>170</v>
      </c>
      <c r="C117" s="68">
        <v>14.95</v>
      </c>
      <c r="D117" s="66">
        <v>34</v>
      </c>
      <c r="E117" s="69">
        <f t="shared" si="3"/>
        <v>508.29999999999995</v>
      </c>
      <c r="F117" s="70">
        <f t="shared" si="4"/>
        <v>0.05</v>
      </c>
      <c r="G117" s="71">
        <f t="shared" si="5"/>
        <v>480</v>
      </c>
    </row>
    <row r="118" spans="1:7" x14ac:dyDescent="0.25">
      <c r="A118" s="66">
        <v>26300</v>
      </c>
      <c r="B118" s="67" t="s">
        <v>171</v>
      </c>
      <c r="C118" s="68">
        <v>29.9</v>
      </c>
      <c r="D118" s="66">
        <v>430</v>
      </c>
      <c r="E118" s="69">
        <f t="shared" si="3"/>
        <v>12857</v>
      </c>
      <c r="F118" s="70">
        <f t="shared" si="4"/>
        <v>0.1</v>
      </c>
      <c r="G118" s="71">
        <f t="shared" si="5"/>
        <v>11570</v>
      </c>
    </row>
    <row r="119" spans="1:7" x14ac:dyDescent="0.25">
      <c r="A119" s="66">
        <v>26500</v>
      </c>
      <c r="B119" s="67" t="s">
        <v>172</v>
      </c>
      <c r="C119" s="68">
        <v>15.95</v>
      </c>
      <c r="D119" s="66">
        <v>22</v>
      </c>
      <c r="E119" s="69">
        <f t="shared" si="3"/>
        <v>350.9</v>
      </c>
      <c r="F119" s="70">
        <f t="shared" si="4"/>
        <v>0.05</v>
      </c>
      <c r="G119" s="71">
        <f t="shared" si="5"/>
        <v>330</v>
      </c>
    </row>
    <row r="120" spans="1:7" x14ac:dyDescent="0.25">
      <c r="A120" s="66">
        <v>26700</v>
      </c>
      <c r="B120" s="67" t="s">
        <v>173</v>
      </c>
      <c r="C120" s="68">
        <v>11.95</v>
      </c>
      <c r="D120" s="66">
        <v>470</v>
      </c>
      <c r="E120" s="69">
        <f t="shared" si="3"/>
        <v>5616.5</v>
      </c>
      <c r="F120" s="70">
        <f t="shared" si="4"/>
        <v>0.1</v>
      </c>
      <c r="G120" s="71">
        <f t="shared" si="5"/>
        <v>5050</v>
      </c>
    </row>
    <row r="121" spans="1:7" x14ac:dyDescent="0.25">
      <c r="A121" s="66">
        <v>26900</v>
      </c>
      <c r="B121" s="67" t="s">
        <v>174</v>
      </c>
      <c r="C121" s="68">
        <v>6.5</v>
      </c>
      <c r="D121" s="66">
        <v>490</v>
      </c>
      <c r="E121" s="69">
        <f t="shared" si="3"/>
        <v>3185</v>
      </c>
      <c r="F121" s="70">
        <f t="shared" si="4"/>
        <v>0.1</v>
      </c>
      <c r="G121" s="71">
        <f t="shared" si="5"/>
        <v>2870</v>
      </c>
    </row>
    <row r="122" spans="1:7" x14ac:dyDescent="0.25">
      <c r="A122" s="66">
        <v>27100</v>
      </c>
      <c r="B122" s="67" t="s">
        <v>175</v>
      </c>
      <c r="C122" s="68">
        <v>99</v>
      </c>
      <c r="D122" s="66">
        <v>510</v>
      </c>
      <c r="E122" s="69">
        <f t="shared" si="3"/>
        <v>50490</v>
      </c>
      <c r="F122" s="70">
        <f t="shared" si="4"/>
        <v>0.1</v>
      </c>
      <c r="G122" s="71">
        <f t="shared" si="5"/>
        <v>45440</v>
      </c>
    </row>
    <row r="123" spans="1:7" x14ac:dyDescent="0.25">
      <c r="A123" s="67"/>
      <c r="B123" s="67"/>
      <c r="C123" s="67"/>
      <c r="D123" s="67"/>
      <c r="E123" s="67"/>
      <c r="F123" s="67"/>
      <c r="G123" s="67"/>
    </row>
    <row r="124" spans="1:7" x14ac:dyDescent="0.25">
      <c r="A124" s="66"/>
      <c r="B124" s="67"/>
      <c r="C124" s="67"/>
      <c r="D124" s="72" t="s">
        <v>145</v>
      </c>
      <c r="E124" s="71">
        <f>SUM(E99:E123)</f>
        <v>265417.09999999998</v>
      </c>
      <c r="F124" s="67"/>
      <c r="G124" s="71">
        <f>SUM(G99:G123)</f>
        <v>246020</v>
      </c>
    </row>
  </sheetData>
  <phoneticPr fontId="0" type="noConversion"/>
  <pageMargins left="0.69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Header>&amp;A</oddHeader>
    <oddFooter>&amp;LErstellt von: Jürg Lippuner&amp;CSeite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Information</vt:lpstr>
      <vt:lpstr>Basketball</vt:lpstr>
      <vt:lpstr>Alter</vt:lpstr>
      <vt:lpstr>Bilanz-ER</vt:lpstr>
      <vt:lpstr>Bilanz-ER_Lösung</vt:lpstr>
      <vt:lpstr>Gebrauchtwagen_L</vt:lpstr>
      <vt:lpstr>Bonus_L</vt:lpstr>
      <vt:lpstr>Autos_L</vt:lpstr>
      <vt:lpstr>Kosten_L</vt:lpstr>
      <vt:lpstr>Autos_L!Datenbank</vt:lpstr>
    </vt:vector>
  </TitlesOfParts>
  <Company>lasti spite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WENN() und andere Funktionen</dc:title>
  <dc:creator>Jürg Lippuner</dc:creator>
  <cp:lastModifiedBy>Lippuner Jürg BZBS</cp:lastModifiedBy>
  <dcterms:created xsi:type="dcterms:W3CDTF">2001-06-22T09:01:54Z</dcterms:created>
  <dcterms:modified xsi:type="dcterms:W3CDTF">2024-11-20T13:09:26Z</dcterms:modified>
</cp:coreProperties>
</file>