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C:\Users\juerg\Documents\"/>
    </mc:Choice>
  </mc:AlternateContent>
  <bookViews>
    <workbookView xWindow="8250" yWindow="3420" windowWidth="4050" windowHeight="3435" tabRatio="932"/>
  </bookViews>
  <sheets>
    <sheet name="Information" sheetId="1" r:id="rId1"/>
    <sheet name="1. Lohn" sheetId="2" r:id="rId2"/>
    <sheet name="2. Wasserverbrauch" sheetId="3" r:id="rId3"/>
    <sheet name="3. Aktie" sheetId="4" r:id="rId4"/>
    <sheet name="4. Rezept" sheetId="5" r:id="rId5"/>
    <sheet name="5. Umsatzentwicklung" sheetId="6" r:id="rId6"/>
    <sheet name="6. Mitarbeiterumsätze" sheetId="7" r:id="rId7"/>
    <sheet name="7. Kurs" sheetId="8" r:id="rId8"/>
    <sheet name="8. Ertrag" sheetId="9" r:id="rId9"/>
    <sheet name="9. Lohnabrechng." sheetId="10" r:id="rId10"/>
    <sheet name="10. Kostenanalyse" sheetId="11" r:id="rId11"/>
    <sheet name="11. Vertreterverkäufe" sheetId="12" r:id="rId12"/>
    <sheet name="12. Einmaleins" sheetId="13" r:id="rId13"/>
    <sheet name="13. Energie" sheetId="14" r:id="rId14"/>
    <sheet name="14. Umsatzverteilung" sheetId="15" r:id="rId15"/>
    <sheet name="15. Konkurrenzanalyse" sheetId="16" r:id="rId16"/>
    <sheet name="16. Artikel-Kalkulation" sheetId="17" r:id="rId17"/>
    <sheet name="17. Verbrauch" sheetId="18" r:id="rId18"/>
    <sheet name="18. Energieumsatz" sheetId="19" r:id="rId19"/>
    <sheet name="19. Renault" sheetId="20" r:id="rId20"/>
  </sheets>
  <externalReferences>
    <externalReference r:id="rId21"/>
  </externalReferences>
  <definedNames>
    <definedName name="__123Graph_A" localSheetId="13" hidden="1">'13. Energie'!$B$8:$E$8</definedName>
    <definedName name="__123Graph_A" localSheetId="14" hidden="1">'14. Umsatzverteilung'!$F$17:$F$20</definedName>
    <definedName name="__123Graph_Abalken" localSheetId="13" hidden="1">'13. Energie'!$B$8:$E$8</definedName>
    <definedName name="__123Graph_ADiagramm1" localSheetId="14" hidden="1">'14. Umsatzverteilung'!$B$9:$B$12</definedName>
    <definedName name="__123Graph_ADiagramm2" localSheetId="14" hidden="1">'14. Umsatzverteilung'!$B$9:$E$9</definedName>
    <definedName name="__123Graph_Akreis" localSheetId="13" hidden="1">'13. Energie'!$E$8:$E$13</definedName>
    <definedName name="__123Graph_AKreisSW" localSheetId="13" hidden="1">'13. Energie'!$E$8:$E$13</definedName>
    <definedName name="__123Graph_Alinien" localSheetId="13" hidden="1">'13. Energie'!$B$8:$E$8</definedName>
    <definedName name="__123Graph_B" localSheetId="13" hidden="1">'13. Energie'!$B$9:$E$9</definedName>
    <definedName name="__123Graph_Bbalken" localSheetId="13" hidden="1">'13. Energie'!$B$9:$E$9</definedName>
    <definedName name="__123Graph_BDiagramm1" localSheetId="14" hidden="1">'14. Umsatzverteilung'!$C$9:$C$12</definedName>
    <definedName name="__123Graph_BDiagramm2" localSheetId="14" hidden="1">'14. Umsatzverteilung'!$B$10:$E$10</definedName>
    <definedName name="__123Graph_Blinien" localSheetId="13" hidden="1">'13. Energie'!$B$10:$E$10</definedName>
    <definedName name="__123Graph_C" localSheetId="13" hidden="1">'13. Energie'!$B$10:$E$10</definedName>
    <definedName name="__123Graph_Cbalken" localSheetId="13" hidden="1">'13. Energie'!$B$10:$E$10</definedName>
    <definedName name="__123Graph_CDiagramm1" localSheetId="14" hidden="1">'14. Umsatzverteilung'!$D$9:$D$12</definedName>
    <definedName name="__123Graph_CDiagramm2" localSheetId="14" hidden="1">'14. Umsatzverteilung'!$B$11:$E$11</definedName>
    <definedName name="__123Graph_Clinien" localSheetId="13" hidden="1">'13. Energie'!$B$12:$E$12</definedName>
    <definedName name="__123Graph_D" localSheetId="13" hidden="1">'13. Energie'!$B$11:$E$11</definedName>
    <definedName name="__123Graph_Dbalken" localSheetId="13" hidden="1">'13. Energie'!$B$11:$E$11</definedName>
    <definedName name="__123Graph_DDiagramm1" localSheetId="14" hidden="1">'14. Umsatzverteilung'!$E$9:$E$12</definedName>
    <definedName name="__123Graph_DDiagramm2" localSheetId="14" hidden="1">'14. Umsatzverteilung'!$B$12:$E$12</definedName>
    <definedName name="__123Graph_E" localSheetId="13" hidden="1">'13. Energie'!$B$12:$E$12</definedName>
    <definedName name="__123Graph_Ebalken" localSheetId="13" hidden="1">'13. Energie'!$B$12:$E$12</definedName>
    <definedName name="__123Graph_F" localSheetId="13" hidden="1">'13. Energie'!$B$13:$E$13</definedName>
    <definedName name="__123Graph_Fbalken" localSheetId="13" hidden="1">'13. Energie'!$B$13:$E$13</definedName>
    <definedName name="__123Graph_LBL_A" localSheetId="13" hidden="1">'13. Energie'!#REF!</definedName>
    <definedName name="__123Graph_LBL_Abalken" localSheetId="13" hidden="1">'13. Energie'!#REF!</definedName>
    <definedName name="__123Graph_LBL_Akreis" localSheetId="13" hidden="1">'13. Energie'!$A$8:$A$8</definedName>
    <definedName name="__123Graph_LBL_AKreisSW" localSheetId="13" hidden="1">'13. Energie'!$A$8:$A$8</definedName>
    <definedName name="__123Graph_X" localSheetId="13" hidden="1">'13. Energie'!$B$6:$E$6</definedName>
    <definedName name="__123Graph_X" localSheetId="14" hidden="1">'14. Umsatzverteilung'!$A$17:$A$20</definedName>
    <definedName name="__123Graph_Xbalken" localSheetId="13" hidden="1">'13. Energie'!$B$6:$E$6</definedName>
    <definedName name="__123Graph_XDiagramm1" localSheetId="14" hidden="1">'14. Umsatzverteilung'!$A$9:$A$12</definedName>
    <definedName name="__123Graph_XDiagramm2" localSheetId="14" hidden="1">'14. Umsatzverteilung'!$B$7:$E$7</definedName>
    <definedName name="__123Graph_Xkreis" localSheetId="13" hidden="1">'13. Energie'!$A$8:$A$13</definedName>
    <definedName name="__123Graph_XKreisSW" localSheetId="13" hidden="1">'13. Energie'!$A$8:$A$13</definedName>
    <definedName name="__123Graph_Xlinien" localSheetId="13" hidden="1">'13. Energie'!$B$6:$E$6</definedName>
    <definedName name="_xlnm.Print_Area" localSheetId="16">'16. Artikel-Kalkulation'!$A$7:$K$38</definedName>
    <definedName name="Formeln">[1]Einmaleins!$M$3,[1]Einmaleins!$B$4:$K$13</definedName>
    <definedName name="ppp" localSheetId="13" hidden="1">'13. Energie'!$B$6:$E$6</definedName>
    <definedName name="qqq" localSheetId="13" hidden="1">'13. Energie'!$B$15:$E$15</definedName>
    <definedName name="xxx" localSheetId="13" hidden="1">'13. Energie'!$B$20:$E$20</definedName>
    <definedName name="yyy" localSheetId="13" hidden="1">'13. Energie'!$B$22:$E$22</definedName>
    <definedName name="zzz" localSheetId="13" hidden="1">'13. Energie'!$B$24:$E$24</definedName>
  </definedNames>
  <calcPr calcId="171027"/>
</workbook>
</file>

<file path=xl/calcChain.xml><?xml version="1.0" encoding="utf-8"?>
<calcChain xmlns="http://schemas.openxmlformats.org/spreadsheetml/2006/main">
  <c r="D114" i="20" l="1"/>
  <c r="E124" i="20"/>
  <c r="F124" i="20"/>
  <c r="G124" i="20"/>
  <c r="H124" i="20"/>
  <c r="I124" i="20"/>
  <c r="D124" i="20"/>
  <c r="E123" i="20"/>
  <c r="F123" i="20"/>
  <c r="G123" i="20"/>
  <c r="H123" i="20"/>
  <c r="D123" i="20"/>
  <c r="D121" i="20"/>
  <c r="D109" i="20"/>
  <c r="D108" i="20"/>
  <c r="G121" i="20" l="1"/>
  <c r="F121" i="20"/>
  <c r="E121" i="20"/>
  <c r="G119" i="20"/>
  <c r="F119" i="20"/>
  <c r="E119" i="20"/>
  <c r="D119" i="20"/>
  <c r="H112" i="19" l="1"/>
  <c r="F112" i="19"/>
  <c r="F111" i="19"/>
  <c r="F110" i="19"/>
  <c r="F113" i="19" s="1"/>
  <c r="D9" i="18"/>
  <c r="D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06" i="18"/>
  <c r="C61" i="15"/>
  <c r="D60" i="15"/>
  <c r="E59" i="15"/>
  <c r="E58" i="15"/>
  <c r="B55" i="15"/>
  <c r="B61" i="15" s="1"/>
  <c r="C55" i="15"/>
  <c r="C60" i="15" s="1"/>
  <c r="D55" i="15"/>
  <c r="D59" i="15" s="1"/>
  <c r="E55" i="15"/>
  <c r="E63" i="15" s="1"/>
  <c r="F50" i="15"/>
  <c r="F58" i="15" s="1"/>
  <c r="F51" i="15"/>
  <c r="F59" i="15" s="1"/>
  <c r="F52" i="15"/>
  <c r="F60" i="15" s="1"/>
  <c r="F53" i="15"/>
  <c r="F61" i="15" s="1"/>
  <c r="F55" i="15"/>
  <c r="F63" i="15" s="1"/>
  <c r="A61" i="15"/>
  <c r="A60" i="15"/>
  <c r="A59" i="15"/>
  <c r="A58" i="15"/>
  <c r="E125" i="14"/>
  <c r="D125" i="14"/>
  <c r="C125" i="14"/>
  <c r="B125" i="14"/>
  <c r="E124" i="14"/>
  <c r="D124" i="14"/>
  <c r="C124" i="14"/>
  <c r="B124" i="14"/>
  <c r="E123" i="14"/>
  <c r="D123" i="14"/>
  <c r="C123" i="14"/>
  <c r="B123" i="14"/>
  <c r="E122" i="14"/>
  <c r="D122" i="14"/>
  <c r="C122" i="14"/>
  <c r="B122" i="14"/>
  <c r="E121" i="14"/>
  <c r="D121" i="14"/>
  <c r="C121" i="14"/>
  <c r="B121" i="14"/>
  <c r="E120" i="14"/>
  <c r="D120" i="14"/>
  <c r="C120" i="14"/>
  <c r="B120" i="14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04" i="12"/>
  <c r="B7" i="10"/>
  <c r="B104" i="10" s="1"/>
  <c r="I113" i="8"/>
  <c r="I112" i="8"/>
  <c r="I111" i="8"/>
  <c r="I110" i="8"/>
  <c r="I109" i="8"/>
  <c r="I108" i="8"/>
  <c r="G113" i="8"/>
  <c r="G112" i="8"/>
  <c r="G111" i="8"/>
  <c r="G110" i="8"/>
  <c r="G109" i="8"/>
  <c r="G108" i="8"/>
  <c r="B17" i="2"/>
  <c r="A18" i="2"/>
  <c r="B18" i="2"/>
  <c r="C107" i="2"/>
  <c r="C108" i="2"/>
  <c r="C109" i="2"/>
  <c r="C110" i="2"/>
  <c r="B116" i="2"/>
  <c r="C116" i="2"/>
  <c r="B117" i="2"/>
  <c r="C117" i="2"/>
  <c r="C118" i="2"/>
  <c r="C119" i="2"/>
  <c r="D114" i="11"/>
  <c r="C104" i="11" s="1"/>
  <c r="G104" i="12"/>
  <c r="G129" i="12" s="1"/>
  <c r="H104" i="12" s="1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B106" i="13"/>
  <c r="C106" i="13"/>
  <c r="D106" i="13"/>
  <c r="E106" i="13"/>
  <c r="F106" i="13"/>
  <c r="G106" i="13"/>
  <c r="H106" i="13"/>
  <c r="I106" i="13"/>
  <c r="J106" i="13"/>
  <c r="K106" i="13"/>
  <c r="B107" i="13"/>
  <c r="C107" i="13"/>
  <c r="D107" i="13"/>
  <c r="E107" i="13"/>
  <c r="F107" i="13"/>
  <c r="G107" i="13"/>
  <c r="H107" i="13"/>
  <c r="I107" i="13"/>
  <c r="J107" i="13"/>
  <c r="K107" i="13"/>
  <c r="B108" i="13"/>
  <c r="C108" i="13"/>
  <c r="D108" i="13"/>
  <c r="E108" i="13"/>
  <c r="F108" i="13"/>
  <c r="G108" i="13"/>
  <c r="H108" i="13"/>
  <c r="I108" i="13"/>
  <c r="J108" i="13"/>
  <c r="K108" i="13"/>
  <c r="B109" i="13"/>
  <c r="C109" i="13"/>
  <c r="D109" i="13"/>
  <c r="E109" i="13"/>
  <c r="F109" i="13"/>
  <c r="G109" i="13"/>
  <c r="H109" i="13"/>
  <c r="I109" i="13"/>
  <c r="J109" i="13"/>
  <c r="K109" i="13"/>
  <c r="B110" i="13"/>
  <c r="C110" i="13"/>
  <c r="D110" i="13"/>
  <c r="E110" i="13"/>
  <c r="F110" i="13"/>
  <c r="G110" i="13"/>
  <c r="H110" i="13"/>
  <c r="I110" i="13"/>
  <c r="J110" i="13"/>
  <c r="K110" i="13"/>
  <c r="B111" i="13"/>
  <c r="C111" i="13"/>
  <c r="D111" i="13"/>
  <c r="E111" i="13"/>
  <c r="F111" i="13"/>
  <c r="G111" i="13"/>
  <c r="H111" i="13"/>
  <c r="I111" i="13"/>
  <c r="J111" i="13"/>
  <c r="K111" i="13"/>
  <c r="B112" i="13"/>
  <c r="C112" i="13"/>
  <c r="D112" i="13"/>
  <c r="E112" i="13"/>
  <c r="F112" i="13"/>
  <c r="G112" i="13"/>
  <c r="H112" i="13"/>
  <c r="I112" i="13"/>
  <c r="J112" i="13"/>
  <c r="K112" i="13"/>
  <c r="B113" i="13"/>
  <c r="C113" i="13"/>
  <c r="D113" i="13"/>
  <c r="E113" i="13"/>
  <c r="F113" i="13"/>
  <c r="G113" i="13"/>
  <c r="H113" i="13"/>
  <c r="I113" i="13"/>
  <c r="J113" i="13"/>
  <c r="K113" i="13"/>
  <c r="B114" i="13"/>
  <c r="C114" i="13"/>
  <c r="D114" i="13"/>
  <c r="E114" i="13"/>
  <c r="F114" i="13"/>
  <c r="G114" i="13"/>
  <c r="H114" i="13"/>
  <c r="I114" i="13"/>
  <c r="J114" i="13"/>
  <c r="K114" i="13"/>
  <c r="B115" i="13"/>
  <c r="C115" i="13"/>
  <c r="D115" i="13"/>
  <c r="E115" i="13"/>
  <c r="F115" i="13"/>
  <c r="G115" i="13"/>
  <c r="H115" i="13"/>
  <c r="I115" i="13"/>
  <c r="J115" i="13"/>
  <c r="K115" i="13"/>
  <c r="A17" i="15"/>
  <c r="A18" i="15"/>
  <c r="A19" i="15"/>
  <c r="A20" i="15"/>
  <c r="D107" i="16"/>
  <c r="F107" i="16"/>
  <c r="H107" i="16"/>
  <c r="D108" i="16"/>
  <c r="F108" i="16"/>
  <c r="H108" i="16"/>
  <c r="D109" i="16"/>
  <c r="F109" i="16"/>
  <c r="H109" i="16"/>
  <c r="D110" i="16"/>
  <c r="F110" i="16"/>
  <c r="H110" i="16"/>
  <c r="D111" i="16"/>
  <c r="F111" i="16"/>
  <c r="H111" i="16"/>
  <c r="D112" i="16"/>
  <c r="F112" i="16"/>
  <c r="H112" i="16"/>
  <c r="D113" i="16"/>
  <c r="F113" i="16"/>
  <c r="H113" i="16"/>
  <c r="D114" i="16"/>
  <c r="F114" i="16"/>
  <c r="H114" i="16"/>
  <c r="D115" i="16"/>
  <c r="F115" i="16"/>
  <c r="H115" i="16"/>
  <c r="D116" i="16"/>
  <c r="F116" i="16"/>
  <c r="H116" i="16"/>
  <c r="D117" i="16"/>
  <c r="F117" i="16"/>
  <c r="H117" i="16"/>
  <c r="D118" i="16"/>
  <c r="F118" i="16"/>
  <c r="H118" i="16"/>
  <c r="B120" i="16"/>
  <c r="G105" i="17"/>
  <c r="H105" i="17"/>
  <c r="J105" i="17" s="1"/>
  <c r="G106" i="17"/>
  <c r="H106" i="17"/>
  <c r="J106" i="17" s="1"/>
  <c r="G107" i="17"/>
  <c r="H107" i="17"/>
  <c r="J107" i="17" s="1"/>
  <c r="G108" i="17"/>
  <c r="H108" i="17"/>
  <c r="J108" i="17" s="1"/>
  <c r="G109" i="17"/>
  <c r="H109" i="17"/>
  <c r="J109" i="17" s="1"/>
  <c r="G110" i="17"/>
  <c r="H110" i="17"/>
  <c r="J110" i="17" s="1"/>
  <c r="G111" i="17"/>
  <c r="H111" i="17"/>
  <c r="J111" i="17" s="1"/>
  <c r="G112" i="17"/>
  <c r="H112" i="17"/>
  <c r="J112" i="17" s="1"/>
  <c r="G113" i="17"/>
  <c r="H113" i="17"/>
  <c r="J113" i="17" s="1"/>
  <c r="G114" i="17"/>
  <c r="H114" i="17"/>
  <c r="J114" i="17" s="1"/>
  <c r="G115" i="17"/>
  <c r="H115" i="17"/>
  <c r="J115" i="17" s="1"/>
  <c r="G116" i="17"/>
  <c r="H116" i="17"/>
  <c r="J116" i="17" s="1"/>
  <c r="G117" i="17"/>
  <c r="H117" i="17"/>
  <c r="J117" i="17" s="1"/>
  <c r="G118" i="17"/>
  <c r="H118" i="17"/>
  <c r="J118" i="17" s="1"/>
  <c r="G119" i="17"/>
  <c r="H119" i="17"/>
  <c r="J119" i="17" s="1"/>
  <c r="G120" i="17"/>
  <c r="H120" i="17"/>
  <c r="J120" i="17" s="1"/>
  <c r="G121" i="17"/>
  <c r="H121" i="17" s="1"/>
  <c r="J121" i="17" s="1"/>
  <c r="G122" i="17"/>
  <c r="H122" i="17" s="1"/>
  <c r="J122" i="17" s="1"/>
  <c r="G123" i="17"/>
  <c r="H123" i="17" s="1"/>
  <c r="J123" i="17" s="1"/>
  <c r="G124" i="17"/>
  <c r="H124" i="17" s="1"/>
  <c r="J124" i="17" s="1"/>
  <c r="G125" i="17"/>
  <c r="H125" i="17" s="1"/>
  <c r="J125" i="17" s="1"/>
  <c r="G126" i="17"/>
  <c r="H126" i="17" s="1"/>
  <c r="J126" i="17" s="1"/>
  <c r="G127" i="17"/>
  <c r="H127" i="17" s="1"/>
  <c r="J127" i="17" s="1"/>
  <c r="G128" i="17"/>
  <c r="H128" i="17" s="1"/>
  <c r="J128" i="17" s="1"/>
  <c r="G129" i="17"/>
  <c r="H129" i="17" s="1"/>
  <c r="J129" i="17" s="1"/>
  <c r="C131" i="17"/>
  <c r="I131" i="17"/>
  <c r="D132" i="17"/>
  <c r="E132" i="17"/>
  <c r="F132" i="17"/>
  <c r="D107" i="18"/>
  <c r="H110" i="19"/>
  <c r="H113" i="19" s="1"/>
  <c r="J110" i="19"/>
  <c r="H111" i="19"/>
  <c r="J111" i="19"/>
  <c r="J112" i="19"/>
  <c r="H119" i="20"/>
  <c r="H121" i="20"/>
  <c r="G125" i="20"/>
  <c r="F125" i="20"/>
  <c r="B114" i="3"/>
  <c r="C104" i="3" s="1"/>
  <c r="D109" i="4"/>
  <c r="E109" i="4" s="1"/>
  <c r="D110" i="4"/>
  <c r="E110" i="4" s="1"/>
  <c r="D111" i="4"/>
  <c r="E111" i="4" s="1"/>
  <c r="D112" i="4"/>
  <c r="E112" i="4" s="1"/>
  <c r="B117" i="4"/>
  <c r="B118" i="4"/>
  <c r="B119" i="4"/>
  <c r="G14" i="5"/>
  <c r="G15" i="5"/>
  <c r="G16" i="5"/>
  <c r="G17" i="5"/>
  <c r="F18" i="5"/>
  <c r="G18" i="5"/>
  <c r="F19" i="5"/>
  <c r="G19" i="5"/>
  <c r="F111" i="5"/>
  <c r="G111" i="5"/>
  <c r="F112" i="5"/>
  <c r="G112" i="5"/>
  <c r="F113" i="5"/>
  <c r="G113" i="5"/>
  <c r="F114" i="5"/>
  <c r="G114" i="5"/>
  <c r="F115" i="5"/>
  <c r="G115" i="5"/>
  <c r="F116" i="5"/>
  <c r="G116" i="5"/>
  <c r="E106" i="6"/>
  <c r="E113" i="6" s="1"/>
  <c r="E107" i="6"/>
  <c r="E108" i="6"/>
  <c r="E109" i="6"/>
  <c r="E110" i="6"/>
  <c r="E111" i="6"/>
  <c r="B113" i="6"/>
  <c r="C113" i="6"/>
  <c r="D113" i="6"/>
  <c r="E106" i="7"/>
  <c r="E113" i="7" s="1"/>
  <c r="F113" i="7" s="1"/>
  <c r="E107" i="7"/>
  <c r="E108" i="7"/>
  <c r="E109" i="7"/>
  <c r="E110" i="7"/>
  <c r="E111" i="7"/>
  <c r="B113" i="7"/>
  <c r="C113" i="7"/>
  <c r="D113" i="7"/>
  <c r="B115" i="7"/>
  <c r="C115" i="7"/>
  <c r="D115" i="7"/>
  <c r="B116" i="7"/>
  <c r="C116" i="7"/>
  <c r="D116" i="7"/>
  <c r="B117" i="7"/>
  <c r="C117" i="7"/>
  <c r="D117" i="7"/>
  <c r="F114" i="8"/>
  <c r="H114" i="8"/>
  <c r="B116" i="9"/>
  <c r="C116" i="9"/>
  <c r="D116" i="9"/>
  <c r="D117" i="9" s="1"/>
  <c r="E116" i="9"/>
  <c r="C108" i="10"/>
  <c r="C109" i="10"/>
  <c r="C110" i="10"/>
  <c r="G128" i="20" l="1"/>
  <c r="G129" i="20" s="1"/>
  <c r="F126" i="20"/>
  <c r="F128" i="20"/>
  <c r="F129" i="20" s="1"/>
  <c r="D125" i="20"/>
  <c r="D128" i="20" s="1"/>
  <c r="D129" i="20" s="1"/>
  <c r="E125" i="20"/>
  <c r="E128" i="20" s="1"/>
  <c r="E129" i="20" s="1"/>
  <c r="H125" i="20"/>
  <c r="I114" i="8"/>
  <c r="B115" i="6"/>
  <c r="C115" i="6"/>
  <c r="E115" i="6"/>
  <c r="H128" i="12"/>
  <c r="B58" i="15"/>
  <c r="B59" i="15"/>
  <c r="E60" i="15"/>
  <c r="D61" i="15"/>
  <c r="C63" i="15"/>
  <c r="J115" i="19"/>
  <c r="J120" i="19" s="1"/>
  <c r="J125" i="19" s="1"/>
  <c r="J113" i="19"/>
  <c r="B117" i="9"/>
  <c r="F115" i="19"/>
  <c r="F119" i="19" s="1"/>
  <c r="C58" i="15"/>
  <c r="C59" i="15"/>
  <c r="B60" i="15"/>
  <c r="E61" i="15"/>
  <c r="D63" i="15"/>
  <c r="H120" i="16"/>
  <c r="B63" i="15"/>
  <c r="H115" i="19"/>
  <c r="H119" i="19" s="1"/>
  <c r="D58" i="15"/>
  <c r="J119" i="19"/>
  <c r="J124" i="19" s="1"/>
  <c r="H118" i="19"/>
  <c r="H123" i="19" s="1"/>
  <c r="H120" i="19"/>
  <c r="F118" i="19"/>
  <c r="F123" i="19" s="1"/>
  <c r="F120" i="19"/>
  <c r="D120" i="16"/>
  <c r="C111" i="10"/>
  <c r="C114" i="10" s="1"/>
  <c r="C117" i="9"/>
  <c r="G114" i="8"/>
  <c r="G126" i="20"/>
  <c r="H124" i="19"/>
  <c r="H125" i="19"/>
  <c r="F125" i="19"/>
  <c r="F124" i="19"/>
  <c r="F111" i="7"/>
  <c r="F109" i="7"/>
  <c r="F107" i="7"/>
  <c r="C112" i="2"/>
  <c r="E117" i="9"/>
  <c r="E117" i="7"/>
  <c r="E116" i="7"/>
  <c r="E115" i="7"/>
  <c r="F110" i="7"/>
  <c r="F108" i="7"/>
  <c r="F115" i="7" s="1"/>
  <c r="F106" i="7"/>
  <c r="D115" i="6"/>
  <c r="D114" i="4"/>
  <c r="F120" i="16"/>
  <c r="H129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J131" i="17"/>
  <c r="K105" i="17" s="1"/>
  <c r="K126" i="17"/>
  <c r="K122" i="17"/>
  <c r="K119" i="17"/>
  <c r="K117" i="17"/>
  <c r="K115" i="17"/>
  <c r="K113" i="17"/>
  <c r="K111" i="17"/>
  <c r="K109" i="17"/>
  <c r="K107" i="17"/>
  <c r="F116" i="7"/>
  <c r="F117" i="7"/>
  <c r="D108" i="18"/>
  <c r="E107" i="18"/>
  <c r="E114" i="4"/>
  <c r="K127" i="17"/>
  <c r="K123" i="17"/>
  <c r="C111" i="3"/>
  <c r="C109" i="3"/>
  <c r="C107" i="3"/>
  <c r="C105" i="3"/>
  <c r="C109" i="11"/>
  <c r="C107" i="11"/>
  <c r="C105" i="11"/>
  <c r="C112" i="3"/>
  <c r="C110" i="3"/>
  <c r="C108" i="3"/>
  <c r="C106" i="3"/>
  <c r="H114" i="12"/>
  <c r="H113" i="12"/>
  <c r="H112" i="12"/>
  <c r="H111" i="12"/>
  <c r="H110" i="12"/>
  <c r="H109" i="12"/>
  <c r="H108" i="12"/>
  <c r="H107" i="12"/>
  <c r="H106" i="12"/>
  <c r="H105" i="12"/>
  <c r="C108" i="11"/>
  <c r="C106" i="11"/>
  <c r="D126" i="20" l="1"/>
  <c r="E126" i="20"/>
  <c r="H128" i="20"/>
  <c r="H129" i="20" s="1"/>
  <c r="H126" i="20"/>
  <c r="J118" i="19"/>
  <c r="J123" i="19" s="1"/>
  <c r="C115" i="10"/>
  <c r="C116" i="10"/>
  <c r="C113" i="10"/>
  <c r="C114" i="3"/>
  <c r="K121" i="17"/>
  <c r="K125" i="17"/>
  <c r="K129" i="17"/>
  <c r="K106" i="17"/>
  <c r="K108" i="17"/>
  <c r="K110" i="17"/>
  <c r="K112" i="17"/>
  <c r="K114" i="17"/>
  <c r="K116" i="17"/>
  <c r="K118" i="17"/>
  <c r="K120" i="17"/>
  <c r="K124" i="17"/>
  <c r="K128" i="17"/>
  <c r="D109" i="18"/>
  <c r="E108" i="18"/>
  <c r="C118" i="10" l="1"/>
  <c r="D110" i="18"/>
  <c r="E109" i="18"/>
  <c r="D111" i="18" l="1"/>
  <c r="E110" i="18"/>
  <c r="D112" i="18" l="1"/>
  <c r="E111" i="18"/>
  <c r="D113" i="18" l="1"/>
  <c r="E112" i="18"/>
  <c r="D114" i="18" l="1"/>
  <c r="E113" i="18"/>
  <c r="D115" i="18" l="1"/>
  <c r="E114" i="18"/>
  <c r="D116" i="18" l="1"/>
  <c r="E115" i="18"/>
  <c r="D117" i="18" l="1"/>
  <c r="E116" i="18"/>
  <c r="D118" i="18" l="1"/>
  <c r="E117" i="18"/>
  <c r="D119" i="18" l="1"/>
  <c r="E118" i="18"/>
  <c r="D120" i="18" l="1"/>
  <c r="E119" i="18"/>
  <c r="D121" i="18" l="1"/>
  <c r="E120" i="18"/>
  <c r="D122" i="18" l="1"/>
  <c r="E121" i="18"/>
  <c r="D123" i="18" l="1"/>
  <c r="E122" i="18"/>
  <c r="D124" i="18" l="1"/>
  <c r="E123" i="18"/>
  <c r="D125" i="18" l="1"/>
  <c r="E124" i="18"/>
  <c r="D126" i="18" l="1"/>
  <c r="E125" i="18"/>
  <c r="D127" i="18" l="1"/>
  <c r="E126" i="18"/>
  <c r="D128" i="18" l="1"/>
  <c r="E127" i="18"/>
  <c r="D129" i="18" l="1"/>
  <c r="E128" i="18"/>
  <c r="D130" i="18" l="1"/>
  <c r="E129" i="18"/>
  <c r="D131" i="18" l="1"/>
  <c r="E130" i="18"/>
  <c r="D132" i="18" l="1"/>
  <c r="E131" i="18"/>
  <c r="D133" i="18" l="1"/>
  <c r="E132" i="18"/>
  <c r="D134" i="18" l="1"/>
  <c r="E133" i="18"/>
  <c r="D135" i="18" l="1"/>
  <c r="E134" i="18"/>
  <c r="D136" i="18" l="1"/>
  <c r="E135" i="18"/>
  <c r="D137" i="18" l="1"/>
  <c r="E136" i="18"/>
  <c r="D138" i="18" l="1"/>
  <c r="E137" i="18"/>
  <c r="D139" i="18" l="1"/>
  <c r="E138" i="18"/>
  <c r="D140" i="18" l="1"/>
  <c r="E139" i="18"/>
  <c r="D141" i="18" l="1"/>
  <c r="E140" i="18"/>
  <c r="D142" i="18" l="1"/>
  <c r="E141" i="18"/>
  <c r="D143" i="18" l="1"/>
  <c r="E142" i="18"/>
  <c r="D144" i="18" l="1"/>
  <c r="E143" i="18"/>
  <c r="D145" i="18" l="1"/>
  <c r="E145" i="18" s="1"/>
  <c r="E144" i="18"/>
</calcChain>
</file>

<file path=xl/sharedStrings.xml><?xml version="1.0" encoding="utf-8"?>
<sst xmlns="http://schemas.openxmlformats.org/spreadsheetml/2006/main" count="1025" uniqueCount="361">
  <si>
    <t>Ü B U N G S T A B E L L E N</t>
  </si>
  <si>
    <t>Diese Arbeitsmappe enthält 19 Übungstabellen zum Thema</t>
  </si>
  <si>
    <t>Der Schwierigkeitsgrad steigt in etwa mit der Aufgabennummer.</t>
  </si>
  <si>
    <t>© lasti / jl</t>
  </si>
  <si>
    <t>Aufgabe:</t>
  </si>
  <si>
    <t>Berechnen Sie die entsprechenden Beträge vom Bruttolohn</t>
  </si>
  <si>
    <t>Bruttolohn</t>
  </si>
  <si>
    <t>AHV, IV, EO</t>
  </si>
  <si>
    <t>ALV</t>
  </si>
  <si>
    <t>NBU</t>
  </si>
  <si>
    <t>Pensionskasse</t>
  </si>
  <si>
    <t>Nettolohn</t>
  </si>
  <si>
    <t>Arbeitgeberbeiträge</t>
  </si>
  <si>
    <t>SUVA</t>
  </si>
  <si>
    <t>Lösung</t>
  </si>
  <si>
    <t>Berechnen Sie die Anteile der verschiedenen Tätigkeiten</t>
  </si>
  <si>
    <t>im Haushalt vom Gesamtverbrauch aus.</t>
  </si>
  <si>
    <t xml:space="preserve">Wasserverbrauch im Haushalt </t>
  </si>
  <si>
    <t>Liter pro
EinwohnerIn
und Tag</t>
  </si>
  <si>
    <t>%</t>
  </si>
  <si>
    <t>Toilettenspülung</t>
  </si>
  <si>
    <t>Baden / Duschen</t>
  </si>
  <si>
    <t>Wäsche</t>
  </si>
  <si>
    <t>Körperpflege</t>
  </si>
  <si>
    <t>Geschirrspülen</t>
  </si>
  <si>
    <t>Gartensprengen</t>
  </si>
  <si>
    <t>Trinken / Kochen</t>
  </si>
  <si>
    <t>Putzen</t>
  </si>
  <si>
    <t>Autowaschen</t>
  </si>
  <si>
    <t>TOTAL</t>
  </si>
  <si>
    <t>Quelle: Statistik des Bundesamts für Umweltschutz</t>
  </si>
  <si>
    <t>in Zelle B6 automatisch neu gerechnet wird.</t>
  </si>
  <si>
    <t>Auswertung von US-Aktien</t>
  </si>
  <si>
    <t>Titel</t>
  </si>
  <si>
    <t>Anzahl</t>
  </si>
  <si>
    <t>Wert in CHF</t>
  </si>
  <si>
    <t>Airbus</t>
  </si>
  <si>
    <t>Data Imperial</t>
  </si>
  <si>
    <t>Renegate</t>
  </si>
  <si>
    <t>Nobody Ltd.</t>
  </si>
  <si>
    <t>Total:</t>
  </si>
  <si>
    <t>Titelkurse in CHF</t>
  </si>
  <si>
    <t>der Personenanzahl in Zelle B8 die neuen Rezeptmengen</t>
  </si>
  <si>
    <t>aufgelistet werden.</t>
  </si>
  <si>
    <t>Rezeptmengen umrechnen für:</t>
  </si>
  <si>
    <t>Madeirasauce</t>
  </si>
  <si>
    <t>Berechnung für</t>
  </si>
  <si>
    <t>Personen</t>
  </si>
  <si>
    <t>Rezeptwerte für</t>
  </si>
  <si>
    <t xml:space="preserve">         |</t>
  </si>
  <si>
    <t>Stoff/Ware/Lebensmittel:</t>
  </si>
  <si>
    <t xml:space="preserve">      Vorgabe:</t>
  </si>
  <si>
    <t xml:space="preserve">     notwendig:</t>
  </si>
  <si>
    <t>Madeira</t>
  </si>
  <si>
    <t>EL</t>
  </si>
  <si>
    <t>?</t>
  </si>
  <si>
    <t>Zitronensaft</t>
  </si>
  <si>
    <t>TL</t>
  </si>
  <si>
    <t>Zucker</t>
  </si>
  <si>
    <t>Rahm</t>
  </si>
  <si>
    <t>Formeln aus.</t>
  </si>
  <si>
    <t>Umsatzentwicklung nach Filialen in CHF</t>
  </si>
  <si>
    <t>Monat</t>
  </si>
  <si>
    <t>Chur</t>
  </si>
  <si>
    <t>St.Gallen</t>
  </si>
  <si>
    <t>Vaduz</t>
  </si>
  <si>
    <t>Gesamt</t>
  </si>
  <si>
    <t>Januar</t>
  </si>
  <si>
    <t>Februar</t>
  </si>
  <si>
    <t>März</t>
  </si>
  <si>
    <t>April</t>
  </si>
  <si>
    <t>Mai</t>
  </si>
  <si>
    <t>Juni</t>
  </si>
  <si>
    <t>Summe</t>
  </si>
  <si>
    <t>Prozentanteil</t>
  </si>
  <si>
    <t>Umsätze der Aussendienstmitarbeiter</t>
  </si>
  <si>
    <t>Anteil in %</t>
  </si>
  <si>
    <t>Berner</t>
  </si>
  <si>
    <t>Haneis</t>
  </si>
  <si>
    <t>Müller</t>
  </si>
  <si>
    <t>Gantenbein</t>
  </si>
  <si>
    <t>Frick</t>
  </si>
  <si>
    <t>Oehri</t>
  </si>
  <si>
    <t>Minimum</t>
  </si>
  <si>
    <t>Maximum</t>
  </si>
  <si>
    <t>Durchschnitt</t>
  </si>
  <si>
    <t>Berechnen Sie in den farbig markierten Felder den Ankaufs- oder Verkaufspreis in CHF und die</t>
  </si>
  <si>
    <t>entsprechenden Summen</t>
  </si>
  <si>
    <t>Gebrauchtwagen in der Filiale Lörrach</t>
  </si>
  <si>
    <t>Kurs</t>
  </si>
  <si>
    <t>Ankauf</t>
  </si>
  <si>
    <t>Verkauf</t>
  </si>
  <si>
    <t>Marke</t>
  </si>
  <si>
    <t>Typ</t>
  </si>
  <si>
    <t>JG</t>
  </si>
  <si>
    <t>km</t>
  </si>
  <si>
    <t>Farbe</t>
  </si>
  <si>
    <t>CHF</t>
  </si>
  <si>
    <t>Opel</t>
  </si>
  <si>
    <t>Omega CD</t>
  </si>
  <si>
    <t>blau</t>
  </si>
  <si>
    <t>Senator 3.0</t>
  </si>
  <si>
    <t>weiss</t>
  </si>
  <si>
    <t>Mercedes</t>
  </si>
  <si>
    <t>190 E</t>
  </si>
  <si>
    <t>560 SEC</t>
  </si>
  <si>
    <t>schwarz</t>
  </si>
  <si>
    <t>VW</t>
  </si>
  <si>
    <t>Passat GT</t>
  </si>
  <si>
    <t>rot</t>
  </si>
  <si>
    <t>Audi</t>
  </si>
  <si>
    <t>100 CD</t>
  </si>
  <si>
    <t>grün</t>
  </si>
  <si>
    <t>Total</t>
  </si>
  <si>
    <t>Gesamtergebnis. (ohne Kommastellen)</t>
  </si>
  <si>
    <t>Basel</t>
  </si>
  <si>
    <t>Bern</t>
  </si>
  <si>
    <t>Zürich</t>
  </si>
  <si>
    <t>Anteil</t>
  </si>
  <si>
    <t>Berechnen Sie in der Lohnabrechnung</t>
  </si>
  <si>
    <t>Lohnabrechnung</t>
  </si>
  <si>
    <t>Abrechnungsperiode</t>
  </si>
  <si>
    <t>Name, Vorname</t>
  </si>
  <si>
    <t>Muster Hans</t>
  </si>
  <si>
    <t>Stundenlohn</t>
  </si>
  <si>
    <t>Stunden</t>
  </si>
  <si>
    <t>Überstunden (+25%)</t>
  </si>
  <si>
    <t>Überstunden (+50%)</t>
  </si>
  <si>
    <t>AHV-Prämie</t>
  </si>
  <si>
    <t>ALV-Prämie</t>
  </si>
  <si>
    <t>NBU-Prämie</t>
  </si>
  <si>
    <t>PK Arbeitnehmerbeitrag</t>
  </si>
  <si>
    <t>Kostenanalyse</t>
  </si>
  <si>
    <t>Objekt</t>
  </si>
  <si>
    <t>CD-ROM-Produktion</t>
  </si>
  <si>
    <t>Kostenanteil</t>
  </si>
  <si>
    <t>Kosten absolut</t>
  </si>
  <si>
    <t>Kostenpositionen</t>
  </si>
  <si>
    <t>Konzept</t>
  </si>
  <si>
    <t>Datenaufbereitung</t>
  </si>
  <si>
    <t xml:space="preserve"> Indexierung  Daten</t>
  </si>
  <si>
    <t>Retrieval-Software</t>
  </si>
  <si>
    <t>Herstellung</t>
  </si>
  <si>
    <t xml:space="preserve">Konfektionierung </t>
  </si>
  <si>
    <t xml:space="preserve"> </t>
  </si>
  <si>
    <t>Vertreter-Verkäufe nach Produkten, Kunden und Umsatz</t>
  </si>
  <si>
    <t>Datum</t>
  </si>
  <si>
    <t>Vertreter</t>
  </si>
  <si>
    <t>Kunde</t>
  </si>
  <si>
    <t>Produkt</t>
  </si>
  <si>
    <t>Stück</t>
  </si>
  <si>
    <t>Stückpreis</t>
  </si>
  <si>
    <t>Umsatz</t>
  </si>
  <si>
    <t>Ums'anteil</t>
  </si>
  <si>
    <t>Rolf Meister</t>
  </si>
  <si>
    <t>Müller AG</t>
  </si>
  <si>
    <t>Printerpapier</t>
  </si>
  <si>
    <t>Susanne Ziegler</t>
  </si>
  <si>
    <t>Mosimann &amp; Furrer</t>
  </si>
  <si>
    <t>Etiketten</t>
  </si>
  <si>
    <t>Markus Loosli</t>
  </si>
  <si>
    <t>Salzmann und Co.</t>
  </si>
  <si>
    <t>Toner</t>
  </si>
  <si>
    <t>Mario Landolt</t>
  </si>
  <si>
    <t>Max Meisterhans</t>
  </si>
  <si>
    <t>Monitor</t>
  </si>
  <si>
    <t>Kullmann Werke AG</t>
  </si>
  <si>
    <t>Disketten</t>
  </si>
  <si>
    <t>Einmaleins</t>
  </si>
  <si>
    <t>Steinkohle</t>
  </si>
  <si>
    <t>Braunkohle</t>
  </si>
  <si>
    <t>Erdöl</t>
  </si>
  <si>
    <t>Erdgas</t>
  </si>
  <si>
    <t>Kernenergie</t>
  </si>
  <si>
    <t>Sonstige</t>
  </si>
  <si>
    <t>Mio. t</t>
  </si>
  <si>
    <t>1. Berechnen Sie die Gesamt- und Jahresumsätze</t>
  </si>
  <si>
    <t>Umsatzverteilung</t>
  </si>
  <si>
    <t>1.Quartal</t>
  </si>
  <si>
    <t>2.Quartal</t>
  </si>
  <si>
    <t>3.Quartal</t>
  </si>
  <si>
    <t>4.Quartal</t>
  </si>
  <si>
    <t>Jahr</t>
  </si>
  <si>
    <t>Tiere</t>
  </si>
  <si>
    <t>Pflanzen</t>
  </si>
  <si>
    <t>Aquarien usw.</t>
  </si>
  <si>
    <t>Futter usw.</t>
  </si>
  <si>
    <t>(Quartalsanteil am ganzen Jahr)</t>
  </si>
  <si>
    <t>Konkurrenzanalyse</t>
  </si>
  <si>
    <t>Gewichtung</t>
  </si>
  <si>
    <t>Konkurrenzvergleich</t>
  </si>
  <si>
    <t>Gustav Grob</t>
  </si>
  <si>
    <t>Limag</t>
  </si>
  <si>
    <t>Erfolgs-/Bemessungsfaktoren</t>
  </si>
  <si>
    <t>G</t>
  </si>
  <si>
    <t>E</t>
  </si>
  <si>
    <t>G*E</t>
  </si>
  <si>
    <t>Erreichbarkeit, Standort</t>
  </si>
  <si>
    <t>Parkplätze, Autoerreichbarkeit</t>
  </si>
  <si>
    <t>Telefonische Bestellmöglichkeit</t>
  </si>
  <si>
    <t>Vollständigkeit des Sortiments</t>
  </si>
  <si>
    <t>Kunden Attraktionen, Happenings</t>
  </si>
  <si>
    <t>Kreditkartenbezug möglich</t>
  </si>
  <si>
    <t xml:space="preserve">Spezielle Angebote für Jugendliche </t>
  </si>
  <si>
    <t>Auch exklusive Waren</t>
  </si>
  <si>
    <t>Kundenberatunsqualität</t>
  </si>
  <si>
    <t>Freundlichkeit/Qualität Kundenservice</t>
  </si>
  <si>
    <t>Laden- und Einkaufsatmosphäre</t>
  </si>
  <si>
    <t xml:space="preserve">After-Sales-Serviceleistungen </t>
  </si>
  <si>
    <t>Total der Bewertung</t>
  </si>
  <si>
    <t>Artikelkalkulation mit Umsatzprognose</t>
  </si>
  <si>
    <t>Kostenanteile</t>
  </si>
  <si>
    <t>Nr.</t>
  </si>
  <si>
    <t>Artikel</t>
  </si>
  <si>
    <t>Lager</t>
  </si>
  <si>
    <t>Gewinn</t>
  </si>
  <si>
    <t>Aufschlag</t>
  </si>
  <si>
    <t>Absatz-Prognose</t>
  </si>
  <si>
    <t>Umsatz-Prognose</t>
  </si>
  <si>
    <t>Schreibezugsets</t>
  </si>
  <si>
    <t>Briefwaage</t>
  </si>
  <si>
    <t>Locher</t>
  </si>
  <si>
    <t>Lampe</t>
  </si>
  <si>
    <t>Korrekturmittel</t>
  </si>
  <si>
    <t>Marker</t>
  </si>
  <si>
    <t>Bindematerial</t>
  </si>
  <si>
    <t>Papier</t>
  </si>
  <si>
    <t>Schreibzeug</t>
  </si>
  <si>
    <t>Verpackungsmaterial</t>
  </si>
  <si>
    <t>Blöcke</t>
  </si>
  <si>
    <t>Schnelltrennsätze</t>
  </si>
  <si>
    <t>Mini-Tresor</t>
  </si>
  <si>
    <t>Frankieretiketten</t>
  </si>
  <si>
    <t>Briefumschläge</t>
  </si>
  <si>
    <t>Versandtaschen</t>
  </si>
  <si>
    <t>Briefhüllen rot</t>
  </si>
  <si>
    <t>Reisnägel</t>
  </si>
  <si>
    <t>Büroklammern</t>
  </si>
  <si>
    <t>Heftklammern</t>
  </si>
  <si>
    <t>Stempel</t>
  </si>
  <si>
    <t>Artikel nicht gespeichert</t>
  </si>
  <si>
    <t>Durchschnittswerte</t>
  </si>
  <si>
    <t>Benzinverbrauch</t>
  </si>
  <si>
    <t>Benzinverbrauch in Liter</t>
  </si>
  <si>
    <t>Stand</t>
  </si>
  <si>
    <t>pro 100 km</t>
  </si>
  <si>
    <t>Gesamtenergieverbrauch ausgerechnet wird.</t>
  </si>
  <si>
    <t>Körpergewicht in kg</t>
  </si>
  <si>
    <t>kg</t>
  </si>
  <si>
    <t>Grundumsatz (je kg_Körpergewicht und Std.)</t>
  </si>
  <si>
    <t>kJ</t>
  </si>
  <si>
    <t>Freizeitumsatz pro Tag (je nach Art)</t>
  </si>
  <si>
    <t>Arbeitszeit</t>
  </si>
  <si>
    <t>Std.</t>
  </si>
  <si>
    <t>Tätigkeit</t>
  </si>
  <si>
    <t xml:space="preserve">  leicht</t>
  </si>
  <si>
    <t xml:space="preserve">  mittel</t>
  </si>
  <si>
    <t xml:space="preserve">  schwer</t>
  </si>
  <si>
    <t>Arbeitsumsatz je kg u.Std. etwa</t>
  </si>
  <si>
    <t>Täglicher Grundumsatz</t>
  </si>
  <si>
    <t>Freizeitumsatz</t>
  </si>
  <si>
    <t>Arbeitsumsatz</t>
  </si>
  <si>
    <t>Energieverluste</t>
  </si>
  <si>
    <t>Gesamtenergiebedarf (GEB)</t>
  </si>
  <si>
    <t>geliefert durch:</t>
  </si>
  <si>
    <t xml:space="preserve">        Energie-Anteile:</t>
  </si>
  <si>
    <t>Eiweiss</t>
  </si>
  <si>
    <t>Fett</t>
  </si>
  <si>
    <t>Kohlenhydrate</t>
  </si>
  <si>
    <t xml:space="preserve">          erforderliche Mengen:</t>
  </si>
  <si>
    <t>g</t>
  </si>
  <si>
    <t>Renault Espace</t>
  </si>
  <si>
    <t>Anschaffungswert</t>
  </si>
  <si>
    <t>Fixe Kosten</t>
  </si>
  <si>
    <t>Abschreibungen</t>
  </si>
  <si>
    <t>Zinsen</t>
  </si>
  <si>
    <t>Zinsen vom halben Kapital</t>
  </si>
  <si>
    <t>Versicherungen</t>
  </si>
  <si>
    <t>Verschiedenes</t>
  </si>
  <si>
    <t>Total fixe Kosten</t>
  </si>
  <si>
    <t>Variable Kosten</t>
  </si>
  <si>
    <t>Total variable Kosten</t>
  </si>
  <si>
    <t>Variable Kosten je km</t>
  </si>
  <si>
    <t>Total Kosten</t>
  </si>
  <si>
    <t>Kosten je km</t>
  </si>
  <si>
    <t>Sammlung 1</t>
  </si>
  <si>
    <t>SEK</t>
  </si>
  <si>
    <t>Gebrauchtwagen in Stockholm SWE</t>
  </si>
  <si>
    <t>Lohnabrechnung für Marianne Kohler</t>
  </si>
  <si>
    <t>die hellorangen Zellen.</t>
  </si>
  <si>
    <t>Füllen Sie die hellorangen Flächen mit entsprechenden Formeln aus.</t>
  </si>
  <si>
    <t>Ergänzen Sie die hellorangen Zellen mit Formeln, so dass bei Ihrer</t>
  </si>
  <si>
    <t>Eingabe von Körpergewicht und Arbeitstzeit (grüne Zellen) Ihr</t>
  </si>
  <si>
    <t>Aufgabe</t>
  </si>
  <si>
    <t>Füllen Sie die farbigen Zellen mit den entsprechenden</t>
  </si>
  <si>
    <t>Füllen Sie die farbigen Zellen mit den entsprechenden Formeln aus.</t>
  </si>
  <si>
    <t>Berechnen Sie die farbigen Zellen, so dass bei einer Kursänderung</t>
  </si>
  <si>
    <t>Titelkurs in USD</t>
  </si>
  <si>
    <t>Wert in USD</t>
  </si>
  <si>
    <t>Aktueller USD-Kurs:</t>
  </si>
  <si>
    <t>Berechnen Sie die farbigen Zellen, so dass bei einer Änderung</t>
  </si>
  <si>
    <t>Ertragsstatistik 2012</t>
  </si>
  <si>
    <t>Berechnen Sie in Zeile 22 für jedes Verkaufsgebiet den prozentualen Anteil am</t>
  </si>
  <si>
    <t>Umsatzanteil</t>
  </si>
  <si>
    <t>Gesamtverbrauch</t>
  </si>
  <si>
    <t>Energieverbrauch (in Mio. Tonnen)</t>
  </si>
  <si>
    <t>in Mio. Tonnen</t>
  </si>
  <si>
    <t>Berechnung der Mengen in Mio. Tonnen aus den Prozentwerten:</t>
  </si>
  <si>
    <t>Fügen Sie in der Zelle B20 eine Formel ein, die Sie für den ganzen Zielbereich</t>
  </si>
  <si>
    <t>(mit ? markiert) kopieren können.</t>
  </si>
  <si>
    <t>Gesamtumsatz</t>
  </si>
  <si>
    <t>Anteile in %</t>
  </si>
  <si>
    <t>Umsätze in CHF</t>
  </si>
  <si>
    <t>2. Fügen Sie in der Zelle B17 eine Formel ein, die Sie in den ganzen Bereich B17:F20 kopieren können.</t>
  </si>
  <si>
    <t>3. Berechnen Sie in der Zeile 22 die Umsatzanteile pro Quartal</t>
  </si>
  <si>
    <t>Aufgaben</t>
  </si>
  <si>
    <t>Aktueller USD-Kurs</t>
  </si>
  <si>
    <t>Höchstkurs</t>
  </si>
  <si>
    <t>Tiefstkurs</t>
  </si>
  <si>
    <t>Durchschnittskurs</t>
  </si>
  <si>
    <t>Tipp: höchsten Wert aus Spalte C mit dem Dollarkurs verrechnen.</t>
  </si>
  <si>
    <t>Berechnen Sie in der Zeile 21 den Gesamtertrag der einzelnen Verkaufsgebiete.</t>
  </si>
  <si>
    <r>
      <t>relative</t>
    </r>
    <r>
      <rPr>
        <sz val="24"/>
        <rFont val="Calibri"/>
        <family val="2"/>
        <scheme val="minor"/>
      </rPr>
      <t>,</t>
    </r>
  </si>
  <si>
    <r>
      <t>absolute</t>
    </r>
    <r>
      <rPr>
        <sz val="24"/>
        <rFont val="Calibri"/>
        <family val="2"/>
        <scheme val="minor"/>
      </rPr>
      <t xml:space="preserve"> und</t>
    </r>
  </si>
  <si>
    <r>
      <t>gemischte</t>
    </r>
    <r>
      <rPr>
        <sz val="24"/>
        <rFont val="Calibri"/>
        <family val="2"/>
        <scheme val="minor"/>
      </rPr>
      <t xml:space="preserve"> Zellbezüge</t>
    </r>
  </si>
  <si>
    <t>Berechnen Sie die hellorangen Flächen.</t>
  </si>
  <si>
    <t>Berechnen Sie das Einmaleins mit einer einzigen Formel, die Sie in alle anderen Zellen kopieren können.</t>
  </si>
  <si>
    <t>G = Gewichtung</t>
  </si>
  <si>
    <t>E = Erreichte Punkte</t>
  </si>
  <si>
    <t>Legende</t>
  </si>
  <si>
    <t>Die verschiedenen Erfolgsfaktoren werden unterschiedlicht gewichtet.</t>
  </si>
  <si>
    <r>
      <t xml:space="preserve">Der </t>
    </r>
    <r>
      <rPr>
        <b/>
        <sz val="14"/>
        <rFont val="Calibri"/>
        <family val="2"/>
        <scheme val="minor"/>
      </rPr>
      <t>Verkaufspreis</t>
    </r>
    <r>
      <rPr>
        <sz val="14"/>
        <rFont val="Calibri"/>
        <family val="2"/>
        <scheme val="minor"/>
      </rPr>
      <t xml:space="preserve"> errechnet sich auch dem </t>
    </r>
    <r>
      <rPr>
        <b/>
        <sz val="14"/>
        <rFont val="Calibri"/>
        <family val="2"/>
        <scheme val="minor"/>
      </rPr>
      <t>Einstandspreis</t>
    </r>
    <r>
      <rPr>
        <sz val="14"/>
        <rFont val="Calibri"/>
        <family val="2"/>
        <scheme val="minor"/>
      </rPr>
      <t xml:space="preserve"> und dem </t>
    </r>
    <r>
      <rPr>
        <b/>
        <sz val="14"/>
        <rFont val="Calibri"/>
        <family val="2"/>
        <scheme val="minor"/>
      </rPr>
      <t>Aufschlag.</t>
    </r>
  </si>
  <si>
    <r>
      <t xml:space="preserve">In der Spalte </t>
    </r>
    <r>
      <rPr>
        <b/>
        <sz val="14"/>
        <rFont val="Calibri"/>
        <family val="2"/>
        <scheme val="minor"/>
      </rPr>
      <t>Umsatzanteil</t>
    </r>
    <r>
      <rPr>
        <sz val="14"/>
        <rFont val="Calibri"/>
        <family val="2"/>
        <scheme val="minor"/>
      </rPr>
      <t xml:space="preserve"> soll der Prozentanteil jedes Artikels am Gesamtumsatz dargestellt werden.</t>
    </r>
  </si>
  <si>
    <t>Einstandspreis</t>
  </si>
  <si>
    <t>Gemeinkosten</t>
  </si>
  <si>
    <t>Verkaufspreis</t>
  </si>
  <si>
    <r>
      <t xml:space="preserve">Der Aufschlag berechnet sich aus den </t>
    </r>
    <r>
      <rPr>
        <b/>
        <sz val="14"/>
        <rFont val="Calibri"/>
        <family val="2"/>
        <scheme val="minor"/>
      </rPr>
      <t xml:space="preserve">Lager-, Gemeinkosten </t>
    </r>
    <r>
      <rPr>
        <sz val="14"/>
        <rFont val="Calibri"/>
        <family val="2"/>
        <scheme val="minor"/>
      </rPr>
      <t xml:space="preserve">und dem </t>
    </r>
    <r>
      <rPr>
        <b/>
        <sz val="14"/>
        <rFont val="Calibri"/>
        <family val="2"/>
        <scheme val="minor"/>
      </rPr>
      <t>Gewinn,</t>
    </r>
    <r>
      <rPr>
        <sz val="14"/>
        <rFont val="Calibri"/>
        <family val="2"/>
        <scheme val="minor"/>
      </rPr>
      <t xml:space="preserve"> die mithilfe des </t>
    </r>
    <r>
      <rPr>
        <b/>
        <sz val="14"/>
        <rFont val="Calibri"/>
        <family val="2"/>
        <scheme val="minor"/>
      </rPr>
      <t xml:space="preserve">Einstandspreises </t>
    </r>
    <r>
      <rPr>
        <sz val="14"/>
        <rFont val="Calibri"/>
        <family val="2"/>
        <scheme val="minor"/>
      </rPr>
      <t>und den entsprechenden Prozentangaben ausgerechnet werden.</t>
    </r>
  </si>
  <si>
    <r>
      <t xml:space="preserve">Die </t>
    </r>
    <r>
      <rPr>
        <b/>
        <sz val="14"/>
        <rFont val="Calibri"/>
        <family val="2"/>
        <scheme val="minor"/>
      </rPr>
      <t>Umsatzprognose</t>
    </r>
    <r>
      <rPr>
        <sz val="14"/>
        <rFont val="Calibri"/>
        <family val="2"/>
        <scheme val="minor"/>
      </rPr>
      <t xml:space="preserve"> wird anhand des </t>
    </r>
    <r>
      <rPr>
        <b/>
        <sz val="14"/>
        <rFont val="Calibri"/>
        <family val="2"/>
        <scheme val="minor"/>
      </rPr>
      <t>Verkaufspreises</t>
    </r>
    <r>
      <rPr>
        <sz val="14"/>
        <rFont val="Calibri"/>
        <family val="2"/>
        <scheme val="minor"/>
      </rPr>
      <t xml:space="preserve"> eines Artikels und dessen </t>
    </r>
    <r>
      <rPr>
        <b/>
        <sz val="14"/>
        <rFont val="Calibri"/>
        <family val="2"/>
        <scheme val="minor"/>
      </rPr>
      <t xml:space="preserve">Absatzprognose (Anzahl Artikel) </t>
    </r>
    <r>
      <rPr>
        <sz val="14"/>
        <rFont val="Calibri"/>
        <family val="2"/>
        <scheme val="minor"/>
      </rPr>
      <t>errechnet.</t>
    </r>
  </si>
  <si>
    <t>Umsatzanteil
(Prognose)</t>
  </si>
  <si>
    <t>Berechnen Sie in den hellorangen Zellen den gesamten Benzinverbrauch</t>
  </si>
  <si>
    <t>und vor allem auch den Benzinverbrauch pro 100 km (immer</t>
  </si>
  <si>
    <t>zurückgerechnet bezüglich dem Stand des ersten Datums)</t>
  </si>
  <si>
    <t>getankt</t>
  </si>
  <si>
    <t>Treibstofffüllung</t>
  </si>
  <si>
    <t>in Liter</t>
  </si>
  <si>
    <t>in Liter
(kumuliert)</t>
  </si>
  <si>
    <t>vom GEB</t>
  </si>
  <si>
    <t>100 Schwedische Kronen (SEK) = 11.98 Franken</t>
  </si>
  <si>
    <t>Kosten</t>
  </si>
  <si>
    <t>Haftpflicht</t>
  </si>
  <si>
    <t>Kasko</t>
  </si>
  <si>
    <t>Insassen</t>
  </si>
  <si>
    <t>Berechnen Sie die entsprechenden Werte in den hellorangen Zellen. Achten Sie insbesondere darauf,</t>
  </si>
  <si>
    <t>dass bei den Zinsen (fixe Kosten) nur das halbe Kapital (Anschaffungswert) be rücksichtigt wird.</t>
  </si>
  <si>
    <t>bei gefahrenen Kilometern</t>
  </si>
  <si>
    <t>Liter pro 100 km</t>
  </si>
  <si>
    <t>Service nötig nach jeweils</t>
  </si>
  <si>
    <t>Neue Pneus nötig nach jeweils</t>
  </si>
  <si>
    <t>Kosten für 4 Stck.</t>
  </si>
  <si>
    <t>Reparaturen abhängig nach gefahrenen km</t>
  </si>
  <si>
    <t>Preis pro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</si>
</sst>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 * #,##0.00_ ;_ * \-#,##0.00_ ;_ * &quot;-&quot;??_ ;_ @_ "/>
    <numFmt numFmtId="164" formatCode="0.0"/>
    <numFmt numFmtId="165" formatCode="d/mm/yyyy"/>
    <numFmt numFmtId="166" formatCode="#,##0&quot; DM&quot;"/>
    <numFmt numFmtId="167" formatCode="_-* #,##0.00\ _D_M_-;\-* #,##0.00\ _D_M_-;_-* &quot;-&quot;??\ _D_M_-;_-@_-"/>
    <numFmt numFmtId="168" formatCode=";;;\ @"/>
    <numFmt numFmtId="169" formatCode="mmm"/>
    <numFmt numFmtId="170" formatCode="_ * #,##0_ ;_ * \-#,##0_ ;_ * &quot;-&quot;??_ ;_ @_ "/>
    <numFmt numFmtId="171" formatCode="mmmm\ yyyy"/>
    <numFmt numFmtId="172" formatCode="0.0%"/>
    <numFmt numFmtId="173" formatCode="0&quot; kJ/g&quot;"/>
    <numFmt numFmtId="174" formatCode="0.000%"/>
    <numFmt numFmtId="175" formatCode="#,##0.0"/>
  </numFmts>
  <fonts count="41">
    <font>
      <sz val="12"/>
      <name val="Arial"/>
    </font>
    <font>
      <sz val="12"/>
      <name val="Arial"/>
    </font>
    <font>
      <sz val="10"/>
      <name val="Courier"/>
    </font>
    <font>
      <sz val="10"/>
      <name val="Arial"/>
    </font>
    <font>
      <sz val="10"/>
      <name val="MS Sans Serif"/>
    </font>
    <font>
      <sz val="9"/>
      <name val="Arial"/>
    </font>
    <font>
      <sz val="10"/>
      <name val="Geneva"/>
    </font>
    <font>
      <b/>
      <sz val="14"/>
      <name val="Arial"/>
    </font>
    <font>
      <sz val="10"/>
      <name val="Helv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i/>
      <sz val="14"/>
      <name val="Calibri"/>
      <family val="2"/>
      <scheme val="minor"/>
    </font>
    <font>
      <b/>
      <sz val="20"/>
      <name val="Calibri"/>
      <family val="2"/>
      <scheme val="minor"/>
    </font>
    <font>
      <sz val="14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12"/>
      <name val="Calibri"/>
      <family val="2"/>
      <scheme val="minor"/>
    </font>
    <font>
      <sz val="16"/>
      <color indexed="12"/>
      <name val="Calibri"/>
      <family val="2"/>
      <scheme val="minor"/>
    </font>
    <font>
      <sz val="16"/>
      <color indexed="1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22"/>
      <name val="Calibri"/>
      <family val="2"/>
      <scheme val="minor"/>
    </font>
    <font>
      <b/>
      <i/>
      <sz val="24"/>
      <color indexed="12"/>
      <name val="Calibri"/>
      <family val="2"/>
      <scheme val="minor"/>
    </font>
    <font>
      <i/>
      <sz val="24"/>
      <name val="Calibri"/>
      <family val="2"/>
      <scheme val="minor"/>
    </font>
    <font>
      <b/>
      <sz val="26"/>
      <name val="Calibri"/>
      <family val="2"/>
      <scheme val="minor"/>
    </font>
    <font>
      <b/>
      <sz val="72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4"/>
      <color indexed="8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10"/>
      </patternFill>
    </fill>
    <fill>
      <patternFill patternType="solid">
        <fgColor indexed="1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1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4" fillId="0" borderId="1" applyBorder="0">
      <alignment vertical="center"/>
    </xf>
    <xf numFmtId="0" fontId="3" fillId="3" borderId="0" applyNumberFormat="0" applyFont="0" applyBorder="0" applyAlignment="0" applyProtection="0"/>
    <xf numFmtId="9" fontId="1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8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7" fillId="0" borderId="0" applyNumberFormat="0" applyFill="0" applyBorder="0" applyProtection="0"/>
  </cellStyleXfs>
  <cellXfs count="936">
    <xf numFmtId="0" fontId="0" fillId="0" borderId="0" xfId="0"/>
    <xf numFmtId="0" fontId="9" fillId="6" borderId="0" xfId="0" applyFont="1" applyFill="1"/>
    <xf numFmtId="0" fontId="11" fillId="6" borderId="0" xfId="0" applyFont="1" applyFill="1"/>
    <xf numFmtId="0" fontId="9" fillId="0" borderId="0" xfId="0" applyFont="1"/>
    <xf numFmtId="0" fontId="14" fillId="0" borderId="0" xfId="0" applyFont="1"/>
    <xf numFmtId="0" fontId="11" fillId="0" borderId="0" xfId="0" applyFont="1"/>
    <xf numFmtId="3" fontId="9" fillId="0" borderId="0" xfId="0" applyNumberFormat="1" applyFont="1"/>
    <xf numFmtId="0" fontId="14" fillId="6" borderId="0" xfId="0" applyFont="1" applyFill="1"/>
    <xf numFmtId="3" fontId="9" fillId="6" borderId="0" xfId="0" applyNumberFormat="1" applyFont="1" applyFill="1"/>
    <xf numFmtId="3" fontId="15" fillId="6" borderId="0" xfId="0" applyNumberFormat="1" applyFont="1" applyFill="1"/>
    <xf numFmtId="14" fontId="16" fillId="11" borderId="0" xfId="15" applyNumberFormat="1" applyFont="1" applyFill="1"/>
    <xf numFmtId="0" fontId="16" fillId="6" borderId="0" xfId="17" applyFont="1" applyFill="1" applyAlignment="1">
      <alignment horizontal="left"/>
    </xf>
    <xf numFmtId="0" fontId="16" fillId="0" borderId="0" xfId="25" quotePrefix="1" applyFont="1" applyAlignment="1" applyProtection="1">
      <alignment horizontal="left"/>
    </xf>
    <xf numFmtId="0" fontId="16" fillId="10" borderId="0" xfId="24" applyFont="1" applyFill="1" applyBorder="1" applyAlignment="1" applyProtection="1">
      <alignment horizontal="left"/>
    </xf>
    <xf numFmtId="0" fontId="16" fillId="0" borderId="0" xfId="11" applyFont="1"/>
    <xf numFmtId="0" fontId="17" fillId="0" borderId="0" xfId="11" applyFont="1"/>
    <xf numFmtId="0" fontId="16" fillId="11" borderId="0" xfId="11" applyFont="1" applyFill="1"/>
    <xf numFmtId="0" fontId="17" fillId="11" borderId="0" xfId="11" applyFont="1" applyFill="1"/>
    <xf numFmtId="0" fontId="13" fillId="0" borderId="0" xfId="14" applyFont="1"/>
    <xf numFmtId="4" fontId="13" fillId="0" borderId="0" xfId="14" applyNumberFormat="1" applyFont="1"/>
    <xf numFmtId="2" fontId="13" fillId="0" borderId="0" xfId="14" applyNumberFormat="1" applyFont="1"/>
    <xf numFmtId="0" fontId="11" fillId="0" borderId="0" xfId="14" applyFont="1"/>
    <xf numFmtId="0" fontId="12" fillId="0" borderId="0" xfId="14" applyFont="1"/>
    <xf numFmtId="2" fontId="12" fillId="0" borderId="0" xfId="14" applyNumberFormat="1" applyFont="1" applyAlignment="1">
      <alignment horizontal="center"/>
    </xf>
    <xf numFmtId="0" fontId="12" fillId="0" borderId="24" xfId="14" applyFont="1" applyBorder="1"/>
    <xf numFmtId="4" fontId="12" fillId="0" borderId="23" xfId="14" applyNumberFormat="1" applyFont="1" applyBorder="1" applyAlignment="1">
      <alignment horizontal="centerContinuous"/>
    </xf>
    <xf numFmtId="0" fontId="13" fillId="0" borderId="27" xfId="14" applyFont="1" applyBorder="1" applyAlignment="1">
      <alignment horizontal="centerContinuous"/>
    </xf>
    <xf numFmtId="0" fontId="12" fillId="0" borderId="28" xfId="14" applyFont="1" applyBorder="1"/>
    <xf numFmtId="4" fontId="12" fillId="0" borderId="29" xfId="14" applyNumberFormat="1" applyFont="1" applyBorder="1" applyAlignment="1">
      <alignment horizontal="center"/>
    </xf>
    <xf numFmtId="4" fontId="12" fillId="0" borderId="30" xfId="14" applyNumberFormat="1" applyFont="1" applyBorder="1" applyAlignment="1">
      <alignment horizontal="center"/>
    </xf>
    <xf numFmtId="4" fontId="13" fillId="0" borderId="4" xfId="14" applyNumberFormat="1" applyFont="1" applyBorder="1"/>
    <xf numFmtId="0" fontId="13" fillId="15" borderId="17" xfId="6" applyNumberFormat="1" applyFont="1" applyFill="1" applyBorder="1"/>
    <xf numFmtId="0" fontId="13" fillId="0" borderId="26" xfId="14" applyFont="1" applyBorder="1"/>
    <xf numFmtId="0" fontId="13" fillId="0" borderId="31" xfId="14" applyFont="1" applyBorder="1"/>
    <xf numFmtId="0" fontId="13" fillId="15" borderId="26" xfId="6" applyNumberFormat="1" applyFont="1" applyFill="1" applyBorder="1"/>
    <xf numFmtId="0" fontId="13" fillId="15" borderId="20" xfId="6" applyNumberFormat="1" applyFont="1" applyFill="1" applyBorder="1"/>
    <xf numFmtId="4" fontId="13" fillId="0" borderId="0" xfId="14" applyNumberFormat="1" applyFont="1" applyAlignment="1"/>
    <xf numFmtId="0" fontId="13" fillId="0" borderId="0" xfId="14" applyFont="1" applyAlignment="1"/>
    <xf numFmtId="0" fontId="11" fillId="11" borderId="0" xfId="14" applyFont="1" applyFill="1"/>
    <xf numFmtId="0" fontId="13" fillId="11" borderId="0" xfId="14" applyFont="1" applyFill="1"/>
    <xf numFmtId="4" fontId="13" fillId="11" borderId="0" xfId="14" applyNumberFormat="1" applyFont="1" applyFill="1"/>
    <xf numFmtId="0" fontId="12" fillId="11" borderId="0" xfId="14" applyFont="1" applyFill="1"/>
    <xf numFmtId="2" fontId="12" fillId="11" borderId="0" xfId="14" applyNumberFormat="1" applyFont="1" applyFill="1" applyAlignment="1">
      <alignment horizontal="center"/>
    </xf>
    <xf numFmtId="0" fontId="12" fillId="11" borderId="24" xfId="14" applyFont="1" applyFill="1" applyBorder="1"/>
    <xf numFmtId="4" fontId="12" fillId="11" borderId="23" xfId="14" applyNumberFormat="1" applyFont="1" applyFill="1" applyBorder="1" applyAlignment="1">
      <alignment horizontal="centerContinuous"/>
    </xf>
    <xf numFmtId="0" fontId="13" fillId="11" borderId="27" xfId="14" applyFont="1" applyFill="1" applyBorder="1" applyAlignment="1">
      <alignment horizontal="centerContinuous"/>
    </xf>
    <xf numFmtId="0" fontId="12" fillId="11" borderId="28" xfId="14" applyFont="1" applyFill="1" applyBorder="1"/>
    <xf numFmtId="4" fontId="12" fillId="11" borderId="29" xfId="14" applyNumberFormat="1" applyFont="1" applyFill="1" applyBorder="1" applyAlignment="1">
      <alignment horizontal="center"/>
    </xf>
    <xf numFmtId="4" fontId="12" fillId="11" borderId="30" xfId="14" applyNumberFormat="1" applyFont="1" applyFill="1" applyBorder="1" applyAlignment="1">
      <alignment horizontal="center"/>
    </xf>
    <xf numFmtId="4" fontId="13" fillId="11" borderId="4" xfId="14" applyNumberFormat="1" applyFont="1" applyFill="1" applyBorder="1"/>
    <xf numFmtId="43" fontId="13" fillId="5" borderId="17" xfId="1" applyFont="1" applyFill="1" applyBorder="1"/>
    <xf numFmtId="0" fontId="13" fillId="11" borderId="26" xfId="14" applyFont="1" applyFill="1" applyBorder="1"/>
    <xf numFmtId="0" fontId="13" fillId="11" borderId="31" xfId="14" applyFont="1" applyFill="1" applyBorder="1"/>
    <xf numFmtId="4" fontId="13" fillId="5" borderId="26" xfId="6" applyNumberFormat="1" applyFont="1" applyFill="1" applyBorder="1"/>
    <xf numFmtId="0" fontId="10" fillId="0" borderId="0" xfId="0" applyFont="1"/>
    <xf numFmtId="0" fontId="11" fillId="0" borderId="0" xfId="0" applyFont="1" applyAlignment="1">
      <alignment horizontal="center"/>
    </xf>
    <xf numFmtId="3" fontId="15" fillId="0" borderId="0" xfId="0" applyNumberFormat="1" applyFont="1"/>
    <xf numFmtId="0" fontId="9" fillId="15" borderId="0" xfId="0" applyFont="1" applyFill="1"/>
    <xf numFmtId="10" fontId="9" fillId="0" borderId="0" xfId="0" applyNumberFormat="1" applyFont="1"/>
    <xf numFmtId="0" fontId="10" fillId="6" borderId="0" xfId="0" applyFont="1" applyFill="1"/>
    <xf numFmtId="0" fontId="11" fillId="6" borderId="0" xfId="0" applyFont="1" applyFill="1" applyAlignment="1">
      <alignment horizontal="center"/>
    </xf>
    <xf numFmtId="10" fontId="9" fillId="6" borderId="0" xfId="0" applyNumberFormat="1" applyFont="1" applyFill="1"/>
    <xf numFmtId="3" fontId="11" fillId="6" borderId="0" xfId="0" applyNumberFormat="1" applyFont="1" applyFill="1"/>
    <xf numFmtId="10" fontId="9" fillId="6" borderId="0" xfId="9" applyNumberFormat="1" applyFont="1" applyFill="1"/>
    <xf numFmtId="0" fontId="16" fillId="6" borderId="0" xfId="0" applyFont="1" applyFill="1"/>
    <xf numFmtId="0" fontId="16" fillId="0" borderId="0" xfId="26" applyFont="1" applyBorder="1"/>
    <xf numFmtId="0" fontId="17" fillId="16" borderId="22" xfId="26" applyFont="1" applyFill="1" applyBorder="1" applyAlignment="1">
      <alignment horizontal="center"/>
    </xf>
    <xf numFmtId="0" fontId="16" fillId="0" borderId="0" xfId="26" applyFont="1"/>
    <xf numFmtId="0" fontId="14" fillId="6" borderId="0" xfId="29" applyFont="1" applyFill="1" applyAlignment="1">
      <alignment horizontal="centerContinuous"/>
    </xf>
    <xf numFmtId="0" fontId="16" fillId="6" borderId="0" xfId="27" applyFont="1" applyFill="1"/>
    <xf numFmtId="0" fontId="17" fillId="0" borderId="0" xfId="8" applyFont="1" applyFill="1" applyBorder="1"/>
    <xf numFmtId="4" fontId="17" fillId="0" borderId="0" xfId="8" applyNumberFormat="1" applyFont="1" applyFill="1" applyBorder="1"/>
    <xf numFmtId="0" fontId="17" fillId="0" borderId="0" xfId="11" applyFont="1" applyFill="1"/>
    <xf numFmtId="0" fontId="17" fillId="0" borderId="0" xfId="11" applyFont="1" applyAlignment="1">
      <alignment horizontal="right"/>
    </xf>
    <xf numFmtId="0" fontId="17" fillId="0" borderId="0" xfId="11" applyFont="1" applyAlignment="1">
      <alignment vertical="center"/>
    </xf>
    <xf numFmtId="0" fontId="16" fillId="0" borderId="7" xfId="11" applyFont="1" applyFill="1" applyBorder="1" applyAlignment="1">
      <alignment horizontal="center" vertical="center"/>
    </xf>
    <xf numFmtId="0" fontId="16" fillId="20" borderId="7" xfId="11" applyFont="1" applyFill="1" applyBorder="1" applyAlignment="1">
      <alignment horizontal="center" vertical="center"/>
    </xf>
    <xf numFmtId="0" fontId="17" fillId="15" borderId="7" xfId="8" applyFont="1" applyFill="1" applyBorder="1" applyAlignment="1">
      <alignment horizontal="center" vertical="center"/>
    </xf>
    <xf numFmtId="0" fontId="10" fillId="0" borderId="0" xfId="11" applyFont="1"/>
    <xf numFmtId="0" fontId="17" fillId="11" borderId="7" xfId="11" applyFont="1" applyFill="1" applyBorder="1" applyAlignment="1">
      <alignment horizontal="center" vertical="center"/>
    </xf>
    <xf numFmtId="0" fontId="16" fillId="11" borderId="7" xfId="11" applyFont="1" applyFill="1" applyBorder="1" applyAlignment="1">
      <alignment horizontal="center" vertical="center"/>
    </xf>
    <xf numFmtId="0" fontId="17" fillId="15" borderId="7" xfId="11" applyFont="1" applyFill="1" applyBorder="1" applyAlignment="1">
      <alignment horizontal="center" vertical="center"/>
    </xf>
    <xf numFmtId="0" fontId="17" fillId="0" borderId="0" xfId="24" applyFont="1"/>
    <xf numFmtId="0" fontId="16" fillId="10" borderId="0" xfId="24" applyFont="1" applyFill="1" applyBorder="1" applyProtection="1"/>
    <xf numFmtId="0" fontId="16" fillId="10" borderId="0" xfId="24" applyFont="1" applyFill="1" applyBorder="1" applyAlignment="1" applyProtection="1">
      <alignment horizontal="center"/>
    </xf>
    <xf numFmtId="0" fontId="17" fillId="10" borderId="0" xfId="24" applyFont="1" applyFill="1" applyBorder="1" applyAlignment="1" applyProtection="1">
      <alignment horizontal="left"/>
    </xf>
    <xf numFmtId="0" fontId="17" fillId="10" borderId="0" xfId="24" applyFont="1" applyFill="1" applyBorder="1"/>
    <xf numFmtId="0" fontId="17" fillId="10" borderId="0" xfId="24" applyFont="1" applyFill="1" applyBorder="1" applyAlignment="1">
      <alignment horizontal="center"/>
    </xf>
    <xf numFmtId="0" fontId="16" fillId="10" borderId="0" xfId="24" applyFont="1" applyFill="1" applyAlignment="1" applyProtection="1">
      <alignment horizontal="left"/>
    </xf>
    <xf numFmtId="0" fontId="16" fillId="10" borderId="0" xfId="24" applyFont="1" applyFill="1" applyProtection="1"/>
    <xf numFmtId="0" fontId="16" fillId="10" borderId="0" xfId="24" applyFont="1" applyFill="1" applyAlignment="1">
      <alignment horizontal="center"/>
    </xf>
    <xf numFmtId="0" fontId="17" fillId="10" borderId="0" xfId="24" applyFont="1" applyFill="1"/>
    <xf numFmtId="0" fontId="17" fillId="10" borderId="0" xfId="24" applyFont="1" applyFill="1" applyAlignment="1">
      <alignment horizontal="center"/>
    </xf>
    <xf numFmtId="0" fontId="17" fillId="10" borderId="0" xfId="24" applyFont="1" applyFill="1" applyAlignment="1" applyProtection="1">
      <alignment horizontal="left"/>
    </xf>
    <xf numFmtId="164" fontId="17" fillId="10" borderId="0" xfId="24" applyNumberFormat="1" applyFont="1" applyFill="1" applyBorder="1" applyProtection="1"/>
    <xf numFmtId="164" fontId="16" fillId="10" borderId="0" xfId="24" applyNumberFormat="1" applyFont="1" applyFill="1" applyBorder="1" applyProtection="1"/>
    <xf numFmtId="0" fontId="16" fillId="10" borderId="0" xfId="24" quotePrefix="1" applyFont="1" applyFill="1" applyBorder="1" applyAlignment="1" applyProtection="1">
      <alignment horizontal="center"/>
    </xf>
    <xf numFmtId="0" fontId="17" fillId="5" borderId="0" xfId="24" applyFont="1" applyFill="1" applyAlignment="1" applyProtection="1">
      <alignment horizontal="left"/>
    </xf>
    <xf numFmtId="164" fontId="17" fillId="5" borderId="0" xfId="24" applyNumberFormat="1" applyFont="1" applyFill="1" applyProtection="1"/>
    <xf numFmtId="164" fontId="17" fillId="5" borderId="0" xfId="24" applyNumberFormat="1" applyFont="1" applyFill="1" applyAlignment="1" applyProtection="1">
      <alignment horizontal="center"/>
    </xf>
    <xf numFmtId="0" fontId="17" fillId="5" borderId="0" xfId="24" applyFont="1" applyFill="1"/>
    <xf numFmtId="0" fontId="17" fillId="5" borderId="0" xfId="24" applyFont="1" applyFill="1" applyAlignment="1">
      <alignment horizontal="center"/>
    </xf>
    <xf numFmtId="164" fontId="17" fillId="15" borderId="0" xfId="24" applyNumberFormat="1" applyFont="1" applyFill="1" applyAlignment="1" applyProtection="1">
      <alignment horizontal="right"/>
    </xf>
    <xf numFmtId="0" fontId="17" fillId="5" borderId="0" xfId="24" applyFont="1" applyFill="1" applyBorder="1" applyAlignment="1" applyProtection="1">
      <alignment horizontal="left"/>
    </xf>
    <xf numFmtId="0" fontId="17" fillId="0" borderId="0" xfId="24" applyFont="1" applyAlignment="1">
      <alignment horizontal="center"/>
    </xf>
    <xf numFmtId="0" fontId="16" fillId="6" borderId="0" xfId="24" applyFont="1" applyFill="1"/>
    <xf numFmtId="0" fontId="17" fillId="6" borderId="0" xfId="24" applyFont="1" applyFill="1"/>
    <xf numFmtId="0" fontId="17" fillId="6" borderId="0" xfId="24" applyFont="1" applyFill="1" applyAlignment="1">
      <alignment horizontal="center"/>
    </xf>
    <xf numFmtId="172" fontId="17" fillId="10" borderId="0" xfId="9" applyNumberFormat="1" applyFont="1" applyFill="1" applyProtection="1"/>
    <xf numFmtId="172" fontId="17" fillId="10" borderId="0" xfId="9" applyNumberFormat="1" applyFont="1" applyFill="1" applyBorder="1" applyProtection="1"/>
    <xf numFmtId="0" fontId="21" fillId="10" borderId="0" xfId="24" applyFont="1" applyFill="1" applyBorder="1" applyAlignment="1" applyProtection="1">
      <alignment horizontal="left"/>
    </xf>
    <xf numFmtId="0" fontId="21" fillId="21" borderId="0" xfId="24" applyFont="1" applyFill="1" applyBorder="1" applyAlignment="1" applyProtection="1">
      <alignment horizontal="left"/>
    </xf>
    <xf numFmtId="0" fontId="16" fillId="21" borderId="0" xfId="24" applyFont="1" applyFill="1" applyBorder="1" applyProtection="1"/>
    <xf numFmtId="0" fontId="16" fillId="21" borderId="0" xfId="24" applyFont="1" applyFill="1" applyBorder="1" applyAlignment="1" applyProtection="1">
      <alignment horizontal="center"/>
    </xf>
    <xf numFmtId="0" fontId="17" fillId="21" borderId="0" xfId="24" applyFont="1" applyFill="1" applyBorder="1" applyAlignment="1" applyProtection="1">
      <alignment horizontal="left"/>
    </xf>
    <xf numFmtId="0" fontId="17" fillId="21" borderId="0" xfId="24" applyFont="1" applyFill="1" applyBorder="1"/>
    <xf numFmtId="0" fontId="17" fillId="21" borderId="0" xfId="24" applyFont="1" applyFill="1" applyBorder="1" applyAlignment="1">
      <alignment horizontal="center"/>
    </xf>
    <xf numFmtId="0" fontId="16" fillId="21" borderId="0" xfId="24" applyFont="1" applyFill="1" applyAlignment="1" applyProtection="1">
      <alignment horizontal="left"/>
    </xf>
    <xf numFmtId="0" fontId="16" fillId="21" borderId="0" xfId="24" applyFont="1" applyFill="1" applyProtection="1"/>
    <xf numFmtId="0" fontId="16" fillId="21" borderId="0" xfId="24" applyFont="1" applyFill="1" applyAlignment="1">
      <alignment horizontal="center"/>
    </xf>
    <xf numFmtId="0" fontId="17" fillId="21" borderId="0" xfId="24" applyFont="1" applyFill="1"/>
    <xf numFmtId="0" fontId="17" fillId="21" borderId="0" xfId="24" applyFont="1" applyFill="1" applyAlignment="1" applyProtection="1">
      <alignment horizontal="left"/>
    </xf>
    <xf numFmtId="172" fontId="17" fillId="21" borderId="0" xfId="9" applyNumberFormat="1" applyFont="1" applyFill="1" applyProtection="1"/>
    <xf numFmtId="172" fontId="17" fillId="21" borderId="0" xfId="9" applyNumberFormat="1" applyFont="1" applyFill="1" applyBorder="1" applyProtection="1"/>
    <xf numFmtId="164" fontId="17" fillId="21" borderId="0" xfId="24" applyNumberFormat="1" applyFont="1" applyFill="1" applyBorder="1" applyProtection="1"/>
    <xf numFmtId="0" fontId="16" fillId="21" borderId="0" xfId="24" applyFont="1" applyFill="1" applyBorder="1" applyAlignment="1" applyProtection="1">
      <alignment horizontal="left"/>
    </xf>
    <xf numFmtId="164" fontId="16" fillId="21" borderId="0" xfId="24" applyNumberFormat="1" applyFont="1" applyFill="1" applyBorder="1" applyProtection="1"/>
    <xf numFmtId="0" fontId="16" fillId="21" borderId="0" xfId="24" quotePrefix="1" applyFont="1" applyFill="1" applyBorder="1" applyAlignment="1" applyProtection="1">
      <alignment horizontal="center"/>
    </xf>
    <xf numFmtId="0" fontId="17" fillId="21" borderId="0" xfId="24" applyFont="1" applyFill="1" applyAlignment="1">
      <alignment horizontal="center"/>
    </xf>
    <xf numFmtId="164" fontId="17" fillId="21" borderId="0" xfId="24" applyNumberFormat="1" applyFont="1" applyFill="1" applyProtection="1"/>
    <xf numFmtId="164" fontId="17" fillId="21" borderId="0" xfId="24" applyNumberFormat="1" applyFont="1" applyFill="1" applyAlignment="1" applyProtection="1">
      <alignment horizontal="center"/>
    </xf>
    <xf numFmtId="164" fontId="17" fillId="21" borderId="0" xfId="24" applyNumberFormat="1" applyFont="1" applyFill="1" applyAlignment="1" applyProtection="1">
      <alignment horizontal="right"/>
    </xf>
    <xf numFmtId="0" fontId="16" fillId="21" borderId="0" xfId="25" quotePrefix="1" applyFont="1" applyFill="1" applyAlignment="1" applyProtection="1">
      <alignment horizontal="left"/>
    </xf>
    <xf numFmtId="0" fontId="14" fillId="0" borderId="26" xfId="29" applyFont="1" applyBorder="1" applyAlignment="1">
      <alignment horizontal="centerContinuous"/>
    </xf>
    <xf numFmtId="0" fontId="17" fillId="0" borderId="0" xfId="26" applyFont="1"/>
    <xf numFmtId="0" fontId="17" fillId="0" borderId="0" xfId="26" applyFont="1" applyAlignment="1">
      <alignment horizontal="center"/>
    </xf>
    <xf numFmtId="0" fontId="17" fillId="0" borderId="0" xfId="0" applyFont="1"/>
    <xf numFmtId="0" fontId="17" fillId="0" borderId="0" xfId="26" applyFont="1" applyAlignment="1">
      <alignment horizontal="right"/>
    </xf>
    <xf numFmtId="0" fontId="17" fillId="0" borderId="0" xfId="26" applyFont="1" applyBorder="1" applyAlignment="1">
      <alignment horizontal="center"/>
    </xf>
    <xf numFmtId="0" fontId="17" fillId="0" borderId="7" xfId="26" applyFont="1" applyBorder="1" applyAlignment="1">
      <alignment horizontal="center"/>
    </xf>
    <xf numFmtId="2" fontId="17" fillId="0" borderId="7" xfId="26" applyNumberFormat="1" applyFont="1" applyBorder="1" applyAlignment="1">
      <alignment horizontal="right"/>
    </xf>
    <xf numFmtId="40" fontId="17" fillId="15" borderId="7" xfId="4" applyFont="1" applyFill="1" applyBorder="1" applyAlignment="1">
      <alignment horizontal="right"/>
    </xf>
    <xf numFmtId="0" fontId="17" fillId="6" borderId="0" xfId="0" applyFont="1" applyFill="1"/>
    <xf numFmtId="0" fontId="16" fillId="0" borderId="7" xfId="26" applyFont="1" applyBorder="1"/>
    <xf numFmtId="0" fontId="16" fillId="0" borderId="7" xfId="26" applyFont="1" applyBorder="1" applyAlignment="1">
      <alignment horizontal="center"/>
    </xf>
    <xf numFmtId="0" fontId="17" fillId="0" borderId="7" xfId="26" applyFont="1" applyBorder="1"/>
    <xf numFmtId="0" fontId="17" fillId="0" borderId="7" xfId="26" applyFont="1" applyFill="1" applyBorder="1" applyAlignment="1">
      <alignment horizontal="center"/>
    </xf>
    <xf numFmtId="0" fontId="17" fillId="15" borderId="7" xfId="26" applyFont="1" applyFill="1" applyBorder="1" applyAlignment="1">
      <alignment horizontal="right"/>
    </xf>
    <xf numFmtId="2" fontId="17" fillId="15" borderId="3" xfId="26" applyNumberFormat="1" applyFont="1" applyFill="1" applyBorder="1" applyAlignment="1">
      <alignment horizontal="center"/>
    </xf>
    <xf numFmtId="2" fontId="17" fillId="15" borderId="31" xfId="26" applyNumberFormat="1" applyFont="1" applyFill="1" applyBorder="1" applyAlignment="1">
      <alignment horizontal="center"/>
    </xf>
    <xf numFmtId="0" fontId="17" fillId="0" borderId="0" xfId="26" applyFont="1" applyBorder="1"/>
    <xf numFmtId="0" fontId="16" fillId="0" borderId="0" xfId="26" applyFont="1" applyBorder="1" applyAlignment="1">
      <alignment vertical="top"/>
    </xf>
    <xf numFmtId="0" fontId="21" fillId="0" borderId="0" xfId="26" applyFont="1"/>
    <xf numFmtId="0" fontId="17" fillId="21" borderId="0" xfId="26" applyFont="1" applyFill="1" applyBorder="1"/>
    <xf numFmtId="0" fontId="16" fillId="21" borderId="0" xfId="26" applyFont="1" applyFill="1"/>
    <xf numFmtId="0" fontId="17" fillId="21" borderId="0" xfId="26" applyFont="1" applyFill="1" applyAlignment="1">
      <alignment horizontal="center"/>
    </xf>
    <xf numFmtId="0" fontId="17" fillId="21" borderId="0" xfId="26" applyFont="1" applyFill="1"/>
    <xf numFmtId="0" fontId="17" fillId="21" borderId="0" xfId="0" applyFont="1" applyFill="1"/>
    <xf numFmtId="0" fontId="17" fillId="21" borderId="0" xfId="26" applyFont="1" applyFill="1" applyAlignment="1">
      <alignment horizontal="right"/>
    </xf>
    <xf numFmtId="0" fontId="16" fillId="21" borderId="0" xfId="26" applyFont="1" applyFill="1" applyBorder="1"/>
    <xf numFmtId="0" fontId="17" fillId="21" borderId="22" xfId="26" applyFont="1" applyFill="1" applyBorder="1" applyAlignment="1">
      <alignment horizontal="center"/>
    </xf>
    <xf numFmtId="0" fontId="17" fillId="21" borderId="0" xfId="26" applyFont="1" applyFill="1" applyBorder="1" applyAlignment="1">
      <alignment horizontal="center"/>
    </xf>
    <xf numFmtId="0" fontId="16" fillId="21" borderId="7" xfId="26" applyFont="1" applyFill="1" applyBorder="1"/>
    <xf numFmtId="0" fontId="16" fillId="21" borderId="7" xfId="26" applyFont="1" applyFill="1" applyBorder="1" applyAlignment="1">
      <alignment horizontal="center"/>
    </xf>
    <xf numFmtId="0" fontId="17" fillId="21" borderId="7" xfId="26" applyFont="1" applyFill="1" applyBorder="1"/>
    <xf numFmtId="0" fontId="17" fillId="21" borderId="7" xfId="26" applyFont="1" applyFill="1" applyBorder="1" applyAlignment="1">
      <alignment horizontal="center"/>
    </xf>
    <xf numFmtId="2" fontId="17" fillId="21" borderId="7" xfId="26" applyNumberFormat="1" applyFont="1" applyFill="1" applyBorder="1" applyAlignment="1">
      <alignment horizontal="right"/>
    </xf>
    <xf numFmtId="40" fontId="17" fillId="21" borderId="7" xfId="4" applyFont="1" applyFill="1" applyBorder="1" applyAlignment="1">
      <alignment horizontal="right"/>
    </xf>
    <xf numFmtId="40" fontId="17" fillId="21" borderId="7" xfId="26" applyNumberFormat="1" applyFont="1" applyFill="1" applyBorder="1" applyAlignment="1">
      <alignment horizontal="right"/>
    </xf>
    <xf numFmtId="2" fontId="17" fillId="21" borderId="3" xfId="26" applyNumberFormat="1" applyFont="1" applyFill="1" applyBorder="1" applyAlignment="1">
      <alignment horizontal="center"/>
    </xf>
    <xf numFmtId="2" fontId="17" fillId="21" borderId="31" xfId="26" applyNumberFormat="1" applyFont="1" applyFill="1" applyBorder="1" applyAlignment="1">
      <alignment horizontal="center"/>
    </xf>
    <xf numFmtId="0" fontId="15" fillId="0" borderId="0" xfId="26" applyFont="1" applyAlignment="1">
      <alignment horizontal="left"/>
    </xf>
    <xf numFmtId="0" fontId="15" fillId="21" borderId="0" xfId="26" applyFont="1" applyFill="1" applyAlignment="1">
      <alignment horizontal="left"/>
    </xf>
    <xf numFmtId="0" fontId="17" fillId="0" borderId="0" xfId="25" applyFont="1"/>
    <xf numFmtId="0" fontId="17" fillId="0" borderId="0" xfId="25" applyFont="1" applyAlignment="1" applyProtection="1">
      <alignment horizontal="right"/>
    </xf>
    <xf numFmtId="0" fontId="17" fillId="0" borderId="0" xfId="25" applyFont="1" applyAlignment="1" applyProtection="1">
      <alignment horizontal="left"/>
    </xf>
    <xf numFmtId="0" fontId="17" fillId="0" borderId="0" xfId="25" applyFont="1" applyProtection="1"/>
    <xf numFmtId="0" fontId="17" fillId="0" borderId="3" xfId="25" applyFont="1" applyBorder="1" applyAlignment="1" applyProtection="1">
      <alignment horizontal="left"/>
    </xf>
    <xf numFmtId="0" fontId="17" fillId="6" borderId="0" xfId="25" applyFont="1" applyFill="1"/>
    <xf numFmtId="0" fontId="23" fillId="0" borderId="0" xfId="0" applyFont="1"/>
    <xf numFmtId="0" fontId="23" fillId="0" borderId="0" xfId="29" applyFont="1" applyFill="1" applyBorder="1"/>
    <xf numFmtId="0" fontId="23" fillId="0" borderId="0" xfId="25" applyFont="1" applyFill="1" applyBorder="1"/>
    <xf numFmtId="0" fontId="14" fillId="0" borderId="0" xfId="0" applyFont="1" applyAlignment="1">
      <alignment horizontal="center"/>
    </xf>
    <xf numFmtId="39" fontId="23" fillId="0" borderId="0" xfId="0" applyNumberFormat="1" applyFont="1"/>
    <xf numFmtId="0" fontId="23" fillId="15" borderId="49" xfId="0" applyNumberFormat="1" applyFont="1" applyFill="1" applyBorder="1"/>
    <xf numFmtId="0" fontId="23" fillId="6" borderId="0" xfId="0" applyFont="1" applyFill="1"/>
    <xf numFmtId="0" fontId="14" fillId="6" borderId="0" xfId="0" applyFont="1" applyFill="1" applyAlignment="1">
      <alignment horizontal="center"/>
    </xf>
    <xf numFmtId="39" fontId="23" fillId="6" borderId="0" xfId="0" applyNumberFormat="1" applyFont="1" applyFill="1"/>
    <xf numFmtId="39" fontId="23" fillId="2" borderId="0" xfId="0" applyNumberFormat="1" applyFont="1" applyFill="1"/>
    <xf numFmtId="39" fontId="14" fillId="2" borderId="0" xfId="0" applyNumberFormat="1" applyFont="1" applyFill="1"/>
    <xf numFmtId="10" fontId="14" fillId="2" borderId="0" xfId="0" applyNumberFormat="1" applyFont="1" applyFill="1" applyAlignment="1">
      <alignment horizontal="right"/>
    </xf>
    <xf numFmtId="0" fontId="23" fillId="0" borderId="0" xfId="25" applyFont="1"/>
    <xf numFmtId="0" fontId="23" fillId="0" borderId="0" xfId="26" applyFont="1"/>
    <xf numFmtId="0" fontId="14" fillId="5" borderId="0" xfId="25" applyFont="1" applyFill="1" applyBorder="1" applyAlignment="1" applyProtection="1">
      <alignment horizontal="left"/>
    </xf>
    <xf numFmtId="0" fontId="14" fillId="5" borderId="0" xfId="25" applyFont="1" applyFill="1" applyBorder="1" applyProtection="1"/>
    <xf numFmtId="0" fontId="24" fillId="5" borderId="0" xfId="25" applyFont="1" applyFill="1" applyBorder="1" applyAlignment="1" applyProtection="1"/>
    <xf numFmtId="0" fontId="24" fillId="5" borderId="0" xfId="25" quotePrefix="1" applyFont="1" applyFill="1" applyBorder="1" applyAlignment="1" applyProtection="1">
      <alignment horizontal="left"/>
      <protection locked="0"/>
    </xf>
    <xf numFmtId="0" fontId="24" fillId="5" borderId="0" xfId="25" applyFont="1" applyFill="1" applyBorder="1" applyAlignment="1" applyProtection="1">
      <protection locked="0"/>
    </xf>
    <xf numFmtId="0" fontId="23" fillId="5" borderId="0" xfId="25" applyFont="1" applyFill="1" applyBorder="1"/>
    <xf numFmtId="0" fontId="23" fillId="0" borderId="0" xfId="25" applyFont="1" applyAlignment="1" applyProtection="1">
      <alignment horizontal="right"/>
    </xf>
    <xf numFmtId="0" fontId="23" fillId="14" borderId="0" xfId="25" applyFont="1" applyFill="1" applyAlignment="1" applyProtection="1">
      <alignment horizontal="center"/>
      <protection locked="0"/>
    </xf>
    <xf numFmtId="0" fontId="23" fillId="0" borderId="0" xfId="25" applyFont="1" applyAlignment="1" applyProtection="1">
      <alignment horizontal="left"/>
    </xf>
    <xf numFmtId="0" fontId="23" fillId="0" borderId="3" xfId="25" quotePrefix="1" applyFont="1" applyBorder="1" applyAlignment="1" applyProtection="1">
      <alignment horizontal="fill"/>
    </xf>
    <xf numFmtId="0" fontId="23" fillId="0" borderId="0" xfId="25" applyFont="1" applyAlignment="1">
      <alignment horizontal="left"/>
    </xf>
    <xf numFmtId="0" fontId="23" fillId="0" borderId="0" xfId="25" applyFont="1" applyProtection="1"/>
    <xf numFmtId="0" fontId="23" fillId="0" borderId="0" xfId="25" applyFont="1" applyAlignment="1" applyProtection="1">
      <alignment horizontal="center"/>
    </xf>
    <xf numFmtId="0" fontId="23" fillId="0" borderId="2" xfId="25" applyFont="1" applyBorder="1" applyProtection="1"/>
    <xf numFmtId="0" fontId="23" fillId="0" borderId="4" xfId="25" applyFont="1" applyBorder="1" applyAlignment="1" applyProtection="1">
      <alignment horizontal="left"/>
    </xf>
    <xf numFmtId="0" fontId="23" fillId="0" borderId="2" xfId="25" applyFont="1" applyBorder="1" applyAlignment="1" applyProtection="1">
      <alignment horizontal="left"/>
    </xf>
    <xf numFmtId="0" fontId="23" fillId="0" borderId="0" xfId="25" applyFont="1" applyAlignment="1" applyProtection="1">
      <alignment horizontal="centerContinuous"/>
    </xf>
    <xf numFmtId="0" fontId="23" fillId="0" borderId="0" xfId="0" applyFont="1" applyAlignment="1">
      <alignment horizontal="centerContinuous"/>
    </xf>
    <xf numFmtId="0" fontId="23" fillId="0" borderId="3" xfId="25" applyFont="1" applyBorder="1" applyAlignment="1" applyProtection="1">
      <alignment horizontal="left"/>
    </xf>
    <xf numFmtId="0" fontId="23" fillId="0" borderId="3" xfId="25" applyFont="1" applyBorder="1" applyProtection="1"/>
    <xf numFmtId="0" fontId="25" fillId="5" borderId="0" xfId="25" applyFont="1" applyFill="1" applyAlignment="1" applyProtection="1">
      <alignment horizontal="left"/>
      <protection locked="0"/>
    </xf>
    <xf numFmtId="0" fontId="23" fillId="5" borderId="0" xfId="25" applyFont="1" applyFill="1" applyProtection="1"/>
    <xf numFmtId="0" fontId="25" fillId="5" borderId="0" xfId="25" applyFont="1" applyFill="1" applyAlignment="1" applyProtection="1">
      <alignment horizontal="center"/>
      <protection locked="0"/>
    </xf>
    <xf numFmtId="0" fontId="25" fillId="5" borderId="0" xfId="25" applyFont="1" applyFill="1" applyProtection="1">
      <protection locked="0"/>
    </xf>
    <xf numFmtId="164" fontId="26" fillId="15" borderId="0" xfId="25" applyNumberFormat="1" applyFont="1" applyFill="1" applyAlignment="1" applyProtection="1">
      <alignment horizontal="center"/>
    </xf>
    <xf numFmtId="0" fontId="26" fillId="5" borderId="0" xfId="25" applyFont="1" applyFill="1" applyAlignment="1" applyProtection="1">
      <alignment horizontal="left"/>
    </xf>
    <xf numFmtId="164" fontId="26" fillId="5" borderId="0" xfId="25" applyNumberFormat="1" applyFont="1" applyFill="1" applyProtection="1"/>
    <xf numFmtId="0" fontId="23" fillId="6" borderId="0" xfId="25" applyFont="1" applyFill="1"/>
    <xf numFmtId="0" fontId="14" fillId="6" borderId="33" xfId="25" applyFont="1" applyFill="1" applyBorder="1" applyAlignment="1" applyProtection="1">
      <alignment horizontal="left"/>
    </xf>
    <xf numFmtId="0" fontId="14" fillId="6" borderId="43" xfId="25" applyFont="1" applyFill="1" applyBorder="1" applyProtection="1"/>
    <xf numFmtId="0" fontId="24" fillId="6" borderId="43" xfId="25" applyFont="1" applyFill="1" applyBorder="1" applyAlignment="1" applyProtection="1"/>
    <xf numFmtId="0" fontId="24" fillId="6" borderId="43" xfId="25" quotePrefix="1" applyFont="1" applyFill="1" applyBorder="1" applyAlignment="1" applyProtection="1">
      <alignment horizontal="left"/>
      <protection locked="0"/>
    </xf>
    <xf numFmtId="0" fontId="24" fillId="6" borderId="43" xfId="25" applyFont="1" applyFill="1" applyBorder="1" applyAlignment="1" applyProtection="1">
      <protection locked="0"/>
    </xf>
    <xf numFmtId="0" fontId="23" fillId="6" borderId="41" xfId="25" applyFont="1" applyFill="1" applyBorder="1"/>
    <xf numFmtId="0" fontId="23" fillId="6" borderId="37" xfId="25" applyFont="1" applyFill="1" applyBorder="1"/>
    <xf numFmtId="0" fontId="23" fillId="6" borderId="22" xfId="25" applyFont="1" applyFill="1" applyBorder="1"/>
    <xf numFmtId="0" fontId="23" fillId="6" borderId="42" xfId="25" applyFont="1" applyFill="1" applyBorder="1"/>
    <xf numFmtId="0" fontId="23" fillId="6" borderId="0" xfId="25" applyFont="1" applyFill="1" applyAlignment="1" applyProtection="1">
      <alignment horizontal="right"/>
    </xf>
    <xf numFmtId="0" fontId="23" fillId="6" borderId="0" xfId="25" applyFont="1" applyFill="1" applyAlignment="1" applyProtection="1">
      <alignment horizontal="left"/>
    </xf>
    <xf numFmtId="0" fontId="23" fillId="6" borderId="3" xfId="25" quotePrefix="1" applyFont="1" applyFill="1" applyBorder="1" applyAlignment="1" applyProtection="1">
      <alignment horizontal="fill"/>
    </xf>
    <xf numFmtId="0" fontId="23" fillId="6" borderId="0" xfId="25" applyFont="1" applyFill="1" applyAlignment="1">
      <alignment horizontal="left"/>
    </xf>
    <xf numFmtId="0" fontId="23" fillId="6" borderId="0" xfId="25" applyFont="1" applyFill="1" applyProtection="1"/>
    <xf numFmtId="0" fontId="23" fillId="6" borderId="0" xfId="25" applyFont="1" applyFill="1" applyAlignment="1" applyProtection="1">
      <alignment horizontal="center"/>
    </xf>
    <xf numFmtId="0" fontId="23" fillId="6" borderId="2" xfId="25" applyFont="1" applyFill="1" applyBorder="1" applyProtection="1"/>
    <xf numFmtId="0" fontId="23" fillId="6" borderId="4" xfId="25" applyFont="1" applyFill="1" applyBorder="1" applyAlignment="1" applyProtection="1">
      <alignment horizontal="left"/>
    </xf>
    <xf numFmtId="0" fontId="23" fillId="6" borderId="2" xfId="25" applyFont="1" applyFill="1" applyBorder="1" applyAlignment="1" applyProtection="1">
      <alignment horizontal="left"/>
    </xf>
    <xf numFmtId="0" fontId="23" fillId="6" borderId="0" xfId="25" applyFont="1" applyFill="1" applyAlignment="1" applyProtection="1">
      <alignment horizontal="centerContinuous"/>
    </xf>
    <xf numFmtId="0" fontId="23" fillId="6" borderId="0" xfId="0" applyFont="1" applyFill="1" applyAlignment="1">
      <alignment horizontal="centerContinuous"/>
    </xf>
    <xf numFmtId="0" fontId="23" fillId="6" borderId="3" xfId="25" applyFont="1" applyFill="1" applyBorder="1" applyAlignment="1" applyProtection="1">
      <alignment horizontal="left"/>
    </xf>
    <xf numFmtId="0" fontId="23" fillId="6" borderId="3" xfId="25" applyFont="1" applyFill="1" applyBorder="1" applyProtection="1"/>
    <xf numFmtId="0" fontId="25" fillId="6" borderId="0" xfId="25" applyFont="1" applyFill="1" applyAlignment="1" applyProtection="1">
      <alignment horizontal="left"/>
      <protection locked="0"/>
    </xf>
    <xf numFmtId="0" fontId="25" fillId="6" borderId="0" xfId="25" applyFont="1" applyFill="1" applyAlignment="1" applyProtection="1">
      <alignment horizontal="center"/>
      <protection locked="0"/>
    </xf>
    <xf numFmtId="0" fontId="25" fillId="6" borderId="0" xfId="25" applyFont="1" applyFill="1" applyProtection="1">
      <protection locked="0"/>
    </xf>
    <xf numFmtId="164" fontId="26" fillId="2" borderId="0" xfId="25" applyNumberFormat="1" applyFont="1" applyFill="1" applyAlignment="1" applyProtection="1">
      <alignment horizontal="center"/>
    </xf>
    <xf numFmtId="0" fontId="26" fillId="6" borderId="0" xfId="25" applyFont="1" applyFill="1" applyAlignment="1" applyProtection="1">
      <alignment horizontal="left"/>
    </xf>
    <xf numFmtId="164" fontId="26" fillId="6" borderId="0" xfId="25" applyNumberFormat="1" applyFont="1" applyFill="1" applyProtection="1"/>
    <xf numFmtId="0" fontId="23" fillId="0" borderId="0" xfId="29" applyFont="1"/>
    <xf numFmtId="0" fontId="23" fillId="0" borderId="31" xfId="29" applyFont="1" applyBorder="1" applyAlignment="1">
      <alignment horizontal="centerContinuous"/>
    </xf>
    <xf numFmtId="0" fontId="23" fillId="0" borderId="20" xfId="29" applyFont="1" applyBorder="1" applyAlignment="1">
      <alignment horizontal="centerContinuous"/>
    </xf>
    <xf numFmtId="0" fontId="23" fillId="0" borderId="7" xfId="29" applyFont="1" applyBorder="1"/>
    <xf numFmtId="0" fontId="14" fillId="0" borderId="7" xfId="29" quotePrefix="1" applyFont="1" applyBorder="1" applyAlignment="1">
      <alignment horizontal="center" wrapText="1"/>
    </xf>
    <xf numFmtId="0" fontId="14" fillId="0" borderId="7" xfId="29" quotePrefix="1" applyFont="1" applyBorder="1" applyAlignment="1">
      <alignment horizontal="center" vertical="center"/>
    </xf>
    <xf numFmtId="0" fontId="23" fillId="0" borderId="24" xfId="29" applyFont="1" applyBorder="1"/>
    <xf numFmtId="2" fontId="23" fillId="0" borderId="24" xfId="29" applyNumberFormat="1" applyFont="1" applyBorder="1"/>
    <xf numFmtId="0" fontId="23" fillId="15" borderId="24" xfId="29" applyNumberFormat="1" applyFont="1" applyFill="1" applyBorder="1"/>
    <xf numFmtId="0" fontId="23" fillId="0" borderId="25" xfId="29" applyFont="1" applyBorder="1"/>
    <xf numFmtId="2" fontId="23" fillId="0" borderId="25" xfId="29" applyNumberFormat="1" applyFont="1" applyBorder="1"/>
    <xf numFmtId="0" fontId="23" fillId="15" borderId="25" xfId="29" applyNumberFormat="1" applyFont="1" applyFill="1" applyBorder="1"/>
    <xf numFmtId="0" fontId="23" fillId="0" borderId="28" xfId="29" applyFont="1" applyBorder="1"/>
    <xf numFmtId="2" fontId="23" fillId="0" borderId="28" xfId="29" applyNumberFormat="1" applyFont="1" applyBorder="1"/>
    <xf numFmtId="0" fontId="23" fillId="15" borderId="28" xfId="29" applyNumberFormat="1" applyFont="1" applyFill="1" applyBorder="1"/>
    <xf numFmtId="0" fontId="14" fillId="0" borderId="7" xfId="29" applyFont="1" applyBorder="1"/>
    <xf numFmtId="0" fontId="14" fillId="15" borderId="7" xfId="29" applyNumberFormat="1" applyFont="1" applyFill="1" applyBorder="1"/>
    <xf numFmtId="0" fontId="23" fillId="6" borderId="0" xfId="29" applyFont="1" applyFill="1"/>
    <xf numFmtId="0" fontId="23" fillId="6" borderId="0" xfId="29" applyFont="1" applyFill="1" applyAlignment="1">
      <alignment horizontal="centerContinuous"/>
    </xf>
    <xf numFmtId="0" fontId="23" fillId="6" borderId="21" xfId="29" applyFont="1" applyFill="1" applyBorder="1"/>
    <xf numFmtId="0" fontId="14" fillId="6" borderId="19" xfId="29" quotePrefix="1" applyFont="1" applyFill="1" applyBorder="1" applyAlignment="1">
      <alignment horizontal="center" wrapText="1"/>
    </xf>
    <xf numFmtId="0" fontId="14" fillId="6" borderId="12" xfId="29" quotePrefix="1" applyFont="1" applyFill="1" applyBorder="1" applyAlignment="1">
      <alignment horizontal="center" vertical="center"/>
    </xf>
    <xf numFmtId="0" fontId="23" fillId="6" borderId="33" xfId="29" applyFont="1" applyFill="1" applyBorder="1"/>
    <xf numFmtId="2" fontId="23" fillId="6" borderId="34" xfId="29" applyNumberFormat="1" applyFont="1" applyFill="1" applyBorder="1"/>
    <xf numFmtId="10" fontId="23" fillId="2" borderId="41" xfId="9" applyNumberFormat="1" applyFont="1" applyFill="1" applyBorder="1"/>
    <xf numFmtId="0" fontId="23" fillId="6" borderId="35" xfId="29" applyFont="1" applyFill="1" applyBorder="1"/>
    <xf numFmtId="2" fontId="23" fillId="6" borderId="36" xfId="29" applyNumberFormat="1" applyFont="1" applyFill="1" applyBorder="1"/>
    <xf numFmtId="10" fontId="23" fillId="2" borderId="18" xfId="9" applyNumberFormat="1" applyFont="1" applyFill="1" applyBorder="1"/>
    <xf numFmtId="0" fontId="23" fillId="6" borderId="37" xfId="29" applyFont="1" applyFill="1" applyBorder="1"/>
    <xf numFmtId="2" fontId="23" fillId="6" borderId="38" xfId="29" applyNumberFormat="1" applyFont="1" applyFill="1" applyBorder="1"/>
    <xf numFmtId="10" fontId="23" fillId="2" borderId="42" xfId="9" applyNumberFormat="1" applyFont="1" applyFill="1" applyBorder="1"/>
    <xf numFmtId="0" fontId="14" fillId="6" borderId="21" xfId="29" applyFont="1" applyFill="1" applyBorder="1"/>
    <xf numFmtId="2" fontId="14" fillId="2" borderId="9" xfId="29" applyNumberFormat="1" applyFont="1" applyFill="1" applyBorder="1"/>
    <xf numFmtId="10" fontId="14" fillId="2" borderId="12" xfId="9" applyNumberFormat="1" applyFont="1" applyFill="1" applyBorder="1"/>
    <xf numFmtId="0" fontId="23" fillId="0" borderId="0" xfId="22" applyFont="1"/>
    <xf numFmtId="4" fontId="27" fillId="0" borderId="7" xfId="22" quotePrefix="1" applyNumberFormat="1" applyFont="1" applyBorder="1" applyAlignment="1">
      <alignment horizontal="left"/>
    </xf>
    <xf numFmtId="0" fontId="27" fillId="0" borderId="7" xfId="22" applyFont="1" applyBorder="1"/>
    <xf numFmtId="0" fontId="27" fillId="0" borderId="0" xfId="22" applyFont="1"/>
    <xf numFmtId="4" fontId="23" fillId="0" borderId="7" xfId="22" applyNumberFormat="1" applyFont="1" applyBorder="1" applyAlignment="1">
      <alignment horizontal="left"/>
    </xf>
    <xf numFmtId="0" fontId="23" fillId="0" borderId="7" xfId="22" applyFont="1" applyBorder="1"/>
    <xf numFmtId="4" fontId="23" fillId="0" borderId="7" xfId="22" applyNumberFormat="1" applyFont="1" applyBorder="1"/>
    <xf numFmtId="4" fontId="27" fillId="0" borderId="7" xfId="22" applyNumberFormat="1" applyFont="1" applyBorder="1" applyAlignment="1">
      <alignment horizontal="left"/>
    </xf>
    <xf numFmtId="4" fontId="14" fillId="0" borderId="7" xfId="22" applyNumberFormat="1" applyFont="1" applyBorder="1"/>
    <xf numFmtId="10" fontId="23" fillId="0" borderId="7" xfId="9" applyNumberFormat="1" applyFont="1" applyBorder="1" applyAlignment="1">
      <alignment horizontal="center"/>
    </xf>
    <xf numFmtId="4" fontId="23" fillId="15" borderId="7" xfId="22" applyNumberFormat="1" applyFont="1" applyFill="1" applyBorder="1"/>
    <xf numFmtId="4" fontId="14" fillId="15" borderId="7" xfId="22" applyNumberFormat="1" applyFont="1" applyFill="1" applyBorder="1"/>
    <xf numFmtId="4" fontId="14" fillId="6" borderId="0" xfId="22" applyNumberFormat="1" applyFont="1" applyFill="1" applyAlignment="1">
      <alignment horizontal="left"/>
    </xf>
    <xf numFmtId="0" fontId="23" fillId="6" borderId="0" xfId="22" applyFont="1" applyFill="1"/>
    <xf numFmtId="4" fontId="23" fillId="6" borderId="0" xfId="22" applyNumberFormat="1" applyFont="1" applyFill="1" applyAlignment="1">
      <alignment horizontal="left"/>
    </xf>
    <xf numFmtId="4" fontId="27" fillId="6" borderId="7" xfId="22" quotePrefix="1" applyNumberFormat="1" applyFont="1" applyFill="1" applyBorder="1" applyAlignment="1">
      <alignment horizontal="left"/>
    </xf>
    <xf numFmtId="0" fontId="27" fillId="6" borderId="7" xfId="22" applyFont="1" applyFill="1" applyBorder="1"/>
    <xf numFmtId="4" fontId="23" fillId="6" borderId="7" xfId="22" applyNumberFormat="1" applyFont="1" applyFill="1" applyBorder="1" applyAlignment="1">
      <alignment horizontal="left"/>
    </xf>
    <xf numFmtId="0" fontId="23" fillId="6" borderId="7" xfId="22" applyFont="1" applyFill="1" applyBorder="1"/>
    <xf numFmtId="4" fontId="23" fillId="6" borderId="7" xfId="22" applyNumberFormat="1" applyFont="1" applyFill="1" applyBorder="1"/>
    <xf numFmtId="4" fontId="27" fillId="6" borderId="7" xfId="22" applyNumberFormat="1" applyFont="1" applyFill="1" applyBorder="1" applyAlignment="1">
      <alignment horizontal="left"/>
    </xf>
    <xf numFmtId="4" fontId="14" fillId="6" borderId="7" xfId="22" applyNumberFormat="1" applyFont="1" applyFill="1" applyBorder="1"/>
    <xf numFmtId="10" fontId="23" fillId="6" borderId="7" xfId="9" applyNumberFormat="1" applyFont="1" applyFill="1" applyBorder="1" applyAlignment="1">
      <alignment horizontal="center"/>
    </xf>
    <xf numFmtId="4" fontId="23" fillId="2" borderId="7" xfId="22" applyNumberFormat="1" applyFont="1" applyFill="1" applyBorder="1"/>
    <xf numFmtId="4" fontId="14" fillId="2" borderId="7" xfId="22" applyNumberFormat="1" applyFont="1" applyFill="1" applyBorder="1"/>
    <xf numFmtId="4" fontId="23" fillId="0" borderId="0" xfId="22" applyNumberFormat="1" applyFont="1" applyAlignment="1">
      <alignment horizontal="left"/>
    </xf>
    <xf numFmtId="0" fontId="14" fillId="21" borderId="33" xfId="29" applyFont="1" applyFill="1" applyBorder="1" applyAlignment="1">
      <alignment horizontal="center"/>
    </xf>
    <xf numFmtId="0" fontId="23" fillId="21" borderId="43" xfId="29" applyFont="1" applyFill="1" applyBorder="1"/>
    <xf numFmtId="0" fontId="23" fillId="21" borderId="41" xfId="25" applyFont="1" applyFill="1" applyBorder="1"/>
    <xf numFmtId="0" fontId="23" fillId="21" borderId="37" xfId="29" applyFont="1" applyFill="1" applyBorder="1"/>
    <xf numFmtId="0" fontId="23" fillId="21" borderId="22" xfId="29" applyFont="1" applyFill="1" applyBorder="1"/>
    <xf numFmtId="0" fontId="23" fillId="21" borderId="42" xfId="25" applyFont="1" applyFill="1" applyBorder="1"/>
    <xf numFmtId="0" fontId="14" fillId="21" borderId="33" xfId="29" applyFont="1" applyFill="1" applyBorder="1"/>
    <xf numFmtId="0" fontId="23" fillId="21" borderId="41" xfId="29" applyFont="1" applyFill="1" applyBorder="1"/>
    <xf numFmtId="0" fontId="23" fillId="21" borderId="42" xfId="29" applyFont="1" applyFill="1" applyBorder="1"/>
    <xf numFmtId="0" fontId="14" fillId="21" borderId="33" xfId="29" applyFont="1" applyFill="1" applyBorder="1" applyAlignment="1">
      <alignment horizontal="left"/>
    </xf>
    <xf numFmtId="0" fontId="16" fillId="21" borderId="33" xfId="29" applyFont="1" applyFill="1" applyBorder="1"/>
    <xf numFmtId="0" fontId="17" fillId="21" borderId="43" xfId="29" applyFont="1" applyFill="1" applyBorder="1"/>
    <xf numFmtId="0" fontId="17" fillId="21" borderId="41" xfId="29" applyFont="1" applyFill="1" applyBorder="1"/>
    <xf numFmtId="0" fontId="17" fillId="21" borderId="37" xfId="29" applyFont="1" applyFill="1" applyBorder="1"/>
    <xf numFmtId="0" fontId="17" fillId="21" borderId="22" xfId="29" applyFont="1" applyFill="1" applyBorder="1"/>
    <xf numFmtId="0" fontId="17" fillId="21" borderId="42" xfId="29" applyFont="1" applyFill="1" applyBorder="1"/>
    <xf numFmtId="0" fontId="14" fillId="21" borderId="23" xfId="29" applyFont="1" applyFill="1" applyBorder="1" applyAlignment="1">
      <alignment horizontal="center"/>
    </xf>
    <xf numFmtId="0" fontId="23" fillId="21" borderId="32" xfId="29" applyFont="1" applyFill="1" applyBorder="1"/>
    <xf numFmtId="0" fontId="23" fillId="21" borderId="32" xfId="26" applyFont="1" applyFill="1" applyBorder="1"/>
    <xf numFmtId="0" fontId="23" fillId="21" borderId="27" xfId="26" applyFont="1" applyFill="1" applyBorder="1"/>
    <xf numFmtId="0" fontId="23" fillId="21" borderId="4" xfId="29" applyFont="1" applyFill="1" applyBorder="1"/>
    <xf numFmtId="0" fontId="23" fillId="21" borderId="0" xfId="29" applyFont="1" applyFill="1" applyBorder="1"/>
    <xf numFmtId="0" fontId="23" fillId="21" borderId="0" xfId="26" applyFont="1" applyFill="1" applyBorder="1"/>
    <xf numFmtId="0" fontId="23" fillId="21" borderId="17" xfId="26" applyFont="1" applyFill="1" applyBorder="1"/>
    <xf numFmtId="0" fontId="23" fillId="21" borderId="29" xfId="29" applyFont="1" applyFill="1" applyBorder="1"/>
    <xf numFmtId="0" fontId="23" fillId="21" borderId="3" xfId="29" applyFont="1" applyFill="1" applyBorder="1"/>
    <xf numFmtId="0" fontId="23" fillId="21" borderId="3" xfId="26" applyFont="1" applyFill="1" applyBorder="1"/>
    <xf numFmtId="0" fontId="23" fillId="21" borderId="30" xfId="26" applyFont="1" applyFill="1" applyBorder="1"/>
    <xf numFmtId="0" fontId="11" fillId="21" borderId="33" xfId="29" applyFont="1" applyFill="1" applyBorder="1" applyAlignment="1">
      <alignment horizontal="center"/>
    </xf>
    <xf numFmtId="0" fontId="13" fillId="21" borderId="43" xfId="29" applyFont="1" applyFill="1" applyBorder="1"/>
    <xf numFmtId="0" fontId="9" fillId="21" borderId="43" xfId="29" applyFont="1" applyFill="1" applyBorder="1"/>
    <xf numFmtId="0" fontId="9" fillId="21" borderId="41" xfId="25" applyFont="1" applyFill="1" applyBorder="1"/>
    <xf numFmtId="0" fontId="9" fillId="21" borderId="37" xfId="29" applyFont="1" applyFill="1" applyBorder="1"/>
    <xf numFmtId="0" fontId="13" fillId="21" borderId="22" xfId="29" applyFont="1" applyFill="1" applyBorder="1"/>
    <xf numFmtId="0" fontId="9" fillId="21" borderId="22" xfId="29" applyFont="1" applyFill="1" applyBorder="1"/>
    <xf numFmtId="0" fontId="9" fillId="21" borderId="42" xfId="25" applyFont="1" applyFill="1" applyBorder="1"/>
    <xf numFmtId="0" fontId="12" fillId="21" borderId="23" xfId="6" applyFont="1" applyFill="1" applyBorder="1"/>
    <xf numFmtId="0" fontId="13" fillId="21" borderId="32" xfId="6" applyFont="1" applyFill="1" applyBorder="1"/>
    <xf numFmtId="4" fontId="13" fillId="21" borderId="32" xfId="6" applyNumberFormat="1" applyFont="1" applyFill="1" applyBorder="1"/>
    <xf numFmtId="4" fontId="13" fillId="21" borderId="27" xfId="6" applyNumberFormat="1" applyFont="1" applyFill="1" applyBorder="1"/>
    <xf numFmtId="0" fontId="13" fillId="21" borderId="4" xfId="6" applyFont="1" applyFill="1" applyBorder="1"/>
    <xf numFmtId="0" fontId="13" fillId="21" borderId="0" xfId="6" applyFont="1" applyFill="1" applyBorder="1"/>
    <xf numFmtId="4" fontId="13" fillId="21" borderId="0" xfId="6" applyNumberFormat="1" applyFont="1" applyFill="1" applyBorder="1"/>
    <xf numFmtId="4" fontId="13" fillId="21" borderId="17" xfId="6" applyNumberFormat="1" applyFont="1" applyFill="1" applyBorder="1"/>
    <xf numFmtId="0" fontId="13" fillId="21" borderId="29" xfId="6" applyFont="1" applyFill="1" applyBorder="1"/>
    <xf numFmtId="0" fontId="13" fillId="21" borderId="3" xfId="6" applyFont="1" applyFill="1" applyBorder="1"/>
    <xf numFmtId="4" fontId="13" fillId="21" borderId="30" xfId="6" applyNumberFormat="1" applyFont="1" applyFill="1" applyBorder="1"/>
    <xf numFmtId="0" fontId="16" fillId="21" borderId="23" xfId="16" quotePrefix="1" applyFont="1" applyFill="1" applyBorder="1" applyAlignment="1">
      <alignment horizontal="left"/>
    </xf>
    <xf numFmtId="0" fontId="17" fillId="21" borderId="32" xfId="8" applyFont="1" applyFill="1" applyBorder="1"/>
    <xf numFmtId="0" fontId="17" fillId="21" borderId="32" xfId="16" applyFont="1" applyFill="1" applyBorder="1"/>
    <xf numFmtId="0" fontId="17" fillId="21" borderId="32" xfId="24" applyFont="1" applyFill="1" applyBorder="1"/>
    <xf numFmtId="0" fontId="17" fillId="21" borderId="27" xfId="24" applyFont="1" applyFill="1" applyBorder="1" applyAlignment="1">
      <alignment horizontal="center"/>
    </xf>
    <xf numFmtId="0" fontId="16" fillId="21" borderId="29" xfId="16" quotePrefix="1" applyFont="1" applyFill="1" applyBorder="1" applyAlignment="1">
      <alignment horizontal="left"/>
    </xf>
    <xf numFmtId="0" fontId="17" fillId="21" borderId="3" xfId="8" applyFont="1" applyFill="1" applyBorder="1"/>
    <xf numFmtId="0" fontId="17" fillId="21" borderId="3" xfId="16" applyFont="1" applyFill="1" applyBorder="1"/>
    <xf numFmtId="0" fontId="17" fillId="21" borderId="3" xfId="24" applyFont="1" applyFill="1" applyBorder="1"/>
    <xf numFmtId="0" fontId="17" fillId="21" borderId="30" xfId="24" applyFont="1" applyFill="1" applyBorder="1" applyAlignment="1">
      <alignment horizontal="center"/>
    </xf>
    <xf numFmtId="0" fontId="23" fillId="0" borderId="0" xfId="13" applyFont="1"/>
    <xf numFmtId="0" fontId="23" fillId="21" borderId="0" xfId="8" applyFont="1" applyFill="1" applyBorder="1"/>
    <xf numFmtId="0" fontId="23" fillId="21" borderId="0" xfId="0" applyFont="1" applyFill="1" applyBorder="1"/>
    <xf numFmtId="0" fontId="23" fillId="0" borderId="0" xfId="0" applyFont="1" applyFill="1"/>
    <xf numFmtId="0" fontId="23" fillId="0" borderId="0" xfId="8" applyFont="1" applyFill="1" applyBorder="1"/>
    <xf numFmtId="3" fontId="23" fillId="0" borderId="0" xfId="13" applyNumberFormat="1" applyFont="1" applyFill="1"/>
    <xf numFmtId="0" fontId="23" fillId="0" borderId="0" xfId="13" applyFont="1" applyFill="1"/>
    <xf numFmtId="3" fontId="23" fillId="0" borderId="0" xfId="13" applyNumberFormat="1" applyFont="1"/>
    <xf numFmtId="3" fontId="14" fillId="0" borderId="7" xfId="13" applyNumberFormat="1" applyFont="1" applyBorder="1"/>
    <xf numFmtId="3" fontId="14" fillId="0" borderId="7" xfId="13" applyNumberFormat="1" applyFont="1" applyBorder="1" applyAlignment="1">
      <alignment horizontal="center"/>
    </xf>
    <xf numFmtId="169" fontId="14" fillId="0" borderId="25" xfId="13" applyNumberFormat="1" applyFont="1" applyBorder="1" applyAlignment="1">
      <alignment horizontal="left"/>
    </xf>
    <xf numFmtId="3" fontId="23" fillId="0" borderId="25" xfId="13" applyNumberFormat="1" applyFont="1" applyBorder="1"/>
    <xf numFmtId="0" fontId="23" fillId="15" borderId="7" xfId="6" applyNumberFormat="1" applyFont="1" applyFill="1" applyBorder="1" applyProtection="1">
      <protection locked="0"/>
    </xf>
    <xf numFmtId="0" fontId="23" fillId="15" borderId="7" xfId="8" applyNumberFormat="1" applyFont="1" applyFill="1" applyBorder="1" applyProtection="1">
      <protection locked="0"/>
    </xf>
    <xf numFmtId="0" fontId="14" fillId="11" borderId="0" xfId="13" applyFont="1" applyFill="1"/>
    <xf numFmtId="0" fontId="23" fillId="11" borderId="0" xfId="13" applyFont="1" applyFill="1"/>
    <xf numFmtId="3" fontId="14" fillId="11" borderId="0" xfId="13" applyNumberFormat="1" applyFont="1" applyFill="1"/>
    <xf numFmtId="3" fontId="23" fillId="11" borderId="0" xfId="13" applyNumberFormat="1" applyFont="1" applyFill="1"/>
    <xf numFmtId="3" fontId="14" fillId="11" borderId="7" xfId="13" applyNumberFormat="1" applyFont="1" applyFill="1" applyBorder="1"/>
    <xf numFmtId="3" fontId="14" fillId="11" borderId="7" xfId="13" applyNumberFormat="1" applyFont="1" applyFill="1" applyBorder="1" applyAlignment="1">
      <alignment horizontal="center"/>
    </xf>
    <xf numFmtId="169" fontId="14" fillId="11" borderId="25" xfId="13" applyNumberFormat="1" applyFont="1" applyFill="1" applyBorder="1" applyAlignment="1">
      <alignment horizontal="left"/>
    </xf>
    <xf numFmtId="3" fontId="23" fillId="11" borderId="25" xfId="13" applyNumberFormat="1" applyFont="1" applyFill="1" applyBorder="1"/>
    <xf numFmtId="3" fontId="23" fillId="5" borderId="7" xfId="6" applyNumberFormat="1" applyFont="1" applyFill="1" applyBorder="1"/>
    <xf numFmtId="9" fontId="23" fillId="5" borderId="7" xfId="9" applyNumberFormat="1" applyFont="1" applyFill="1" applyBorder="1"/>
    <xf numFmtId="0" fontId="14" fillId="21" borderId="23" xfId="8" applyFont="1" applyFill="1" applyBorder="1"/>
    <xf numFmtId="0" fontId="23" fillId="21" borderId="32" xfId="8" applyFont="1" applyFill="1" applyBorder="1"/>
    <xf numFmtId="3" fontId="23" fillId="21" borderId="32" xfId="13" applyNumberFormat="1" applyFont="1" applyFill="1" applyBorder="1"/>
    <xf numFmtId="3" fontId="23" fillId="21" borderId="27" xfId="13" applyNumberFormat="1" applyFont="1" applyFill="1" applyBorder="1"/>
    <xf numFmtId="0" fontId="23" fillId="21" borderId="4" xfId="0" applyFont="1" applyFill="1" applyBorder="1"/>
    <xf numFmtId="3" fontId="23" fillId="21" borderId="17" xfId="13" applyNumberFormat="1" applyFont="1" applyFill="1" applyBorder="1"/>
    <xf numFmtId="0" fontId="23" fillId="21" borderId="29" xfId="8" applyFont="1" applyFill="1" applyBorder="1"/>
    <xf numFmtId="0" fontId="23" fillId="21" borderId="3" xfId="8" applyFont="1" applyFill="1" applyBorder="1"/>
    <xf numFmtId="3" fontId="23" fillId="21" borderId="3" xfId="13" applyNumberFormat="1" applyFont="1" applyFill="1" applyBorder="1"/>
    <xf numFmtId="3" fontId="23" fillId="21" borderId="30" xfId="13" applyNumberFormat="1" applyFont="1" applyFill="1" applyBorder="1"/>
    <xf numFmtId="3" fontId="28" fillId="0" borderId="0" xfId="13" applyNumberFormat="1" applyFont="1"/>
    <xf numFmtId="0" fontId="20" fillId="6" borderId="0" xfId="0" applyFont="1" applyFill="1"/>
    <xf numFmtId="0" fontId="19" fillId="19" borderId="0" xfId="0" applyFont="1" applyFill="1"/>
    <xf numFmtId="0" fontId="19" fillId="6" borderId="0" xfId="0" applyFont="1" applyFill="1"/>
    <xf numFmtId="0" fontId="18" fillId="6" borderId="0" xfId="0" applyFont="1" applyFill="1"/>
    <xf numFmtId="0" fontId="29" fillId="6" borderId="0" xfId="19" applyFont="1" applyFill="1" applyAlignment="1">
      <alignment horizontal="centerContinuous"/>
    </xf>
    <xf numFmtId="0" fontId="30" fillId="6" borderId="0" xfId="0" applyFont="1" applyFill="1"/>
    <xf numFmtId="0" fontId="32" fillId="19" borderId="0" xfId="0" applyFont="1" applyFill="1"/>
    <xf numFmtId="0" fontId="17" fillId="21" borderId="43" xfId="6" applyFont="1" applyFill="1" applyBorder="1"/>
    <xf numFmtId="0" fontId="23" fillId="0" borderId="0" xfId="12" applyFont="1"/>
    <xf numFmtId="0" fontId="14" fillId="0" borderId="0" xfId="12" applyFont="1"/>
    <xf numFmtId="0" fontId="23" fillId="0" borderId="0" xfId="12" applyFont="1" applyAlignment="1">
      <alignment horizontal="left"/>
    </xf>
    <xf numFmtId="43" fontId="23" fillId="0" borderId="0" xfId="1" applyFont="1"/>
    <xf numFmtId="0" fontId="14" fillId="0" borderId="0" xfId="12" applyFont="1" applyBorder="1"/>
    <xf numFmtId="171" fontId="23" fillId="0" borderId="0" xfId="12" applyNumberFormat="1" applyFont="1" applyBorder="1" applyAlignment="1">
      <alignment horizontal="left"/>
    </xf>
    <xf numFmtId="0" fontId="23" fillId="0" borderId="0" xfId="12" applyFont="1" applyBorder="1" applyAlignment="1">
      <alignment horizontal="left"/>
    </xf>
    <xf numFmtId="2" fontId="23" fillId="18" borderId="0" xfId="12" applyNumberFormat="1" applyFont="1" applyFill="1" applyBorder="1" applyAlignment="1">
      <alignment horizontal="center"/>
    </xf>
    <xf numFmtId="0" fontId="14" fillId="0" borderId="23" xfId="12" applyFont="1" applyBorder="1"/>
    <xf numFmtId="0" fontId="23" fillId="18" borderId="27" xfId="12" applyFont="1" applyFill="1" applyBorder="1" applyAlignment="1">
      <alignment horizontal="center"/>
    </xf>
    <xf numFmtId="0" fontId="23" fillId="15" borderId="24" xfId="6" applyNumberFormat="1" applyFont="1" applyFill="1" applyBorder="1"/>
    <xf numFmtId="0" fontId="14" fillId="0" borderId="4" xfId="12" applyFont="1" applyBorder="1"/>
    <xf numFmtId="0" fontId="23" fillId="18" borderId="17" xfId="12" applyFont="1" applyFill="1" applyBorder="1" applyAlignment="1">
      <alignment horizontal="center"/>
    </xf>
    <xf numFmtId="0" fontId="23" fillId="15" borderId="25" xfId="6" applyNumberFormat="1" applyFont="1" applyFill="1" applyBorder="1"/>
    <xf numFmtId="0" fontId="23" fillId="15" borderId="44" xfId="6" applyNumberFormat="1" applyFont="1" applyFill="1" applyBorder="1"/>
    <xf numFmtId="0" fontId="23" fillId="0" borderId="17" xfId="12" applyFont="1" applyBorder="1" applyAlignment="1">
      <alignment horizontal="left"/>
    </xf>
    <xf numFmtId="0" fontId="23" fillId="0" borderId="25" xfId="1" applyNumberFormat="1" applyFont="1" applyBorder="1"/>
    <xf numFmtId="0" fontId="14" fillId="0" borderId="17" xfId="12" applyFont="1" applyBorder="1" applyAlignment="1">
      <alignment horizontal="left"/>
    </xf>
    <xf numFmtId="0" fontId="14" fillId="11" borderId="0" xfId="12" applyFont="1" applyFill="1"/>
    <xf numFmtId="0" fontId="23" fillId="11" borderId="0" xfId="12" applyFont="1" applyFill="1"/>
    <xf numFmtId="0" fontId="23" fillId="11" borderId="0" xfId="12" applyFont="1" applyFill="1" applyAlignment="1">
      <alignment horizontal="left"/>
    </xf>
    <xf numFmtId="43" fontId="23" fillId="11" borderId="0" xfId="1" applyFont="1" applyFill="1"/>
    <xf numFmtId="0" fontId="14" fillId="11" borderId="0" xfId="12" applyFont="1" applyFill="1" applyBorder="1"/>
    <xf numFmtId="171" fontId="23" fillId="11" borderId="0" xfId="12" applyNumberFormat="1" applyFont="1" applyFill="1" applyBorder="1" applyAlignment="1">
      <alignment horizontal="left"/>
    </xf>
    <xf numFmtId="0" fontId="23" fillId="11" borderId="0" xfId="12" applyFont="1" applyFill="1" applyBorder="1" applyAlignment="1">
      <alignment horizontal="left"/>
    </xf>
    <xf numFmtId="2" fontId="23" fillId="11" borderId="0" xfId="12" applyNumberFormat="1" applyFont="1" applyFill="1" applyBorder="1" applyAlignment="1">
      <alignment horizontal="center"/>
    </xf>
    <xf numFmtId="0" fontId="23" fillId="11" borderId="0" xfId="12" applyFont="1" applyFill="1" applyAlignment="1">
      <alignment horizontal="center"/>
    </xf>
    <xf numFmtId="0" fontId="14" fillId="11" borderId="23" xfId="12" applyFont="1" applyFill="1" applyBorder="1"/>
    <xf numFmtId="0" fontId="23" fillId="11" borderId="27" xfId="12" applyFont="1" applyFill="1" applyBorder="1" applyAlignment="1">
      <alignment horizontal="center"/>
    </xf>
    <xf numFmtId="43" fontId="23" fillId="5" borderId="24" xfId="1" applyFont="1" applyFill="1" applyBorder="1"/>
    <xf numFmtId="0" fontId="14" fillId="11" borderId="4" xfId="12" applyFont="1" applyFill="1" applyBorder="1"/>
    <xf numFmtId="0" fontId="23" fillId="11" borderId="17" xfId="12" applyFont="1" applyFill="1" applyBorder="1" applyAlignment="1">
      <alignment horizontal="center"/>
    </xf>
    <xf numFmtId="43" fontId="23" fillId="5" borderId="25" xfId="1" applyFont="1" applyFill="1" applyBorder="1"/>
    <xf numFmtId="43" fontId="14" fillId="5" borderId="25" xfId="1" applyFont="1" applyFill="1" applyBorder="1"/>
    <xf numFmtId="43" fontId="23" fillId="11" borderId="25" xfId="1" applyFont="1" applyFill="1" applyBorder="1"/>
    <xf numFmtId="10" fontId="23" fillId="11" borderId="17" xfId="9" applyNumberFormat="1" applyFont="1" applyFill="1" applyBorder="1" applyAlignment="1">
      <alignment horizontal="center"/>
    </xf>
    <xf numFmtId="0" fontId="14" fillId="11" borderId="17" xfId="12" applyFont="1" applyFill="1" applyBorder="1" applyAlignment="1">
      <alignment horizontal="left"/>
    </xf>
    <xf numFmtId="0" fontId="14" fillId="11" borderId="26" xfId="12" applyFont="1" applyFill="1" applyBorder="1"/>
    <xf numFmtId="0" fontId="14" fillId="11" borderId="20" xfId="12" applyFont="1" applyFill="1" applyBorder="1" applyAlignment="1">
      <alignment horizontal="left"/>
    </xf>
    <xf numFmtId="0" fontId="14" fillId="0" borderId="26" xfId="12" applyFont="1" applyBorder="1" applyAlignment="1">
      <alignment vertical="center"/>
    </xf>
    <xf numFmtId="0" fontId="14" fillId="0" borderId="20" xfId="12" applyFont="1" applyBorder="1" applyAlignment="1">
      <alignment horizontal="left" vertical="center"/>
    </xf>
    <xf numFmtId="0" fontId="23" fillId="15" borderId="46" xfId="1" applyNumberFormat="1" applyFont="1" applyFill="1" applyBorder="1" applyAlignment="1">
      <alignment vertical="center"/>
    </xf>
    <xf numFmtId="0" fontId="14" fillId="0" borderId="4" xfId="12" applyFont="1" applyBorder="1" applyAlignment="1">
      <alignment vertical="center"/>
    </xf>
    <xf numFmtId="0" fontId="23" fillId="0" borderId="17" xfId="12" applyFont="1" applyBorder="1" applyAlignment="1">
      <alignment horizontal="center" vertical="center"/>
    </xf>
    <xf numFmtId="0" fontId="23" fillId="15" borderId="45" xfId="6" applyNumberFormat="1" applyFont="1" applyFill="1" applyBorder="1" applyAlignment="1">
      <alignment vertical="center"/>
    </xf>
    <xf numFmtId="0" fontId="23" fillId="0" borderId="28" xfId="12" applyNumberFormat="1" applyFont="1" applyBorder="1"/>
    <xf numFmtId="43" fontId="14" fillId="5" borderId="7" xfId="1" applyFont="1" applyFill="1" applyBorder="1"/>
    <xf numFmtId="43" fontId="14" fillId="11" borderId="28" xfId="1" applyFont="1" applyFill="1" applyBorder="1"/>
    <xf numFmtId="0" fontId="23" fillId="21" borderId="32" xfId="6" applyFont="1" applyFill="1" applyBorder="1"/>
    <xf numFmtId="0" fontId="23" fillId="21" borderId="27" xfId="29" applyFont="1" applyFill="1" applyBorder="1"/>
    <xf numFmtId="0" fontId="23" fillId="21" borderId="3" xfId="6" applyFont="1" applyFill="1" applyBorder="1"/>
    <xf numFmtId="0" fontId="23" fillId="21" borderId="30" xfId="29" applyFont="1" applyFill="1" applyBorder="1"/>
    <xf numFmtId="0" fontId="23" fillId="0" borderId="0" xfId="21" applyFont="1"/>
    <xf numFmtId="0" fontId="14" fillId="0" borderId="0" xfId="21" applyFont="1" applyAlignment="1">
      <alignment horizontal="centerContinuous"/>
    </xf>
    <xf numFmtId="0" fontId="23" fillId="0" borderId="0" xfId="21" applyFont="1" applyAlignment="1">
      <alignment horizontal="centerContinuous"/>
    </xf>
    <xf numFmtId="0" fontId="33" fillId="7" borderId="7" xfId="21" applyFont="1" applyFill="1" applyBorder="1"/>
    <xf numFmtId="0" fontId="34" fillId="7" borderId="0" xfId="21" applyFont="1" applyFill="1" applyAlignment="1">
      <alignment horizontal="right"/>
    </xf>
    <xf numFmtId="0" fontId="23" fillId="0" borderId="0" xfId="21" applyFont="1" applyBorder="1" applyAlignment="1">
      <alignment horizontal="right"/>
    </xf>
    <xf numFmtId="0" fontId="23" fillId="15" borderId="47" xfId="0" applyFont="1" applyFill="1" applyBorder="1"/>
    <xf numFmtId="38" fontId="23" fillId="0" borderId="0" xfId="3" applyNumberFormat="1" applyFont="1" applyBorder="1"/>
    <xf numFmtId="9" fontId="23" fillId="0" borderId="0" xfId="9" applyFont="1"/>
    <xf numFmtId="0" fontId="14" fillId="0" borderId="0" xfId="21" applyFont="1" applyBorder="1"/>
    <xf numFmtId="0" fontId="14" fillId="6" borderId="0" xfId="21" applyFont="1" applyFill="1"/>
    <xf numFmtId="0" fontId="23" fillId="6" borderId="0" xfId="21" applyFont="1" applyFill="1"/>
    <xf numFmtId="0" fontId="27" fillId="8" borderId="7" xfId="21" applyFont="1" applyFill="1" applyBorder="1"/>
    <xf numFmtId="0" fontId="14" fillId="8" borderId="0" xfId="21" applyFont="1" applyFill="1" applyAlignment="1">
      <alignment horizontal="right"/>
    </xf>
    <xf numFmtId="0" fontId="23" fillId="6" borderId="0" xfId="21" applyFont="1" applyFill="1" applyBorder="1" applyAlignment="1">
      <alignment horizontal="right"/>
    </xf>
    <xf numFmtId="10" fontId="23" fillId="5" borderId="0" xfId="9" applyNumberFormat="1" applyFont="1" applyFill="1" applyBorder="1"/>
    <xf numFmtId="38" fontId="23" fillId="6" borderId="0" xfId="3" applyNumberFormat="1" applyFont="1" applyFill="1" applyBorder="1"/>
    <xf numFmtId="9" fontId="23" fillId="6" borderId="0" xfId="9" applyFont="1" applyFill="1"/>
    <xf numFmtId="0" fontId="14" fillId="6" borderId="0" xfId="21" applyFont="1" applyFill="1" applyBorder="1"/>
    <xf numFmtId="38" fontId="14" fillId="5" borderId="7" xfId="3" applyNumberFormat="1" applyFont="1" applyFill="1" applyBorder="1"/>
    <xf numFmtId="0" fontId="14" fillId="21" borderId="23" xfId="16" quotePrefix="1" applyFont="1" applyFill="1" applyBorder="1" applyAlignment="1">
      <alignment horizontal="left"/>
    </xf>
    <xf numFmtId="0" fontId="23" fillId="21" borderId="32" xfId="16" quotePrefix="1" applyFont="1" applyFill="1" applyBorder="1" applyAlignment="1">
      <alignment horizontal="left"/>
    </xf>
    <xf numFmtId="0" fontId="23" fillId="21" borderId="27" xfId="16" applyFont="1" applyFill="1" applyBorder="1"/>
    <xf numFmtId="0" fontId="23" fillId="21" borderId="29" xfId="0" applyFont="1" applyFill="1" applyBorder="1"/>
    <xf numFmtId="0" fontId="23" fillId="21" borderId="3" xfId="16" applyFont="1" applyFill="1" applyBorder="1"/>
    <xf numFmtId="0" fontId="23" fillId="21" borderId="30" xfId="16" applyFont="1" applyFill="1" applyBorder="1"/>
    <xf numFmtId="0" fontId="23" fillId="21" borderId="32" xfId="16" applyFont="1" applyFill="1" applyBorder="1"/>
    <xf numFmtId="0" fontId="16" fillId="21" borderId="26" xfId="18" applyNumberFormat="1" applyFont="1" applyFill="1" applyBorder="1" applyAlignment="1" applyProtection="1">
      <alignment vertical="center"/>
      <protection hidden="1"/>
    </xf>
    <xf numFmtId="0" fontId="17" fillId="21" borderId="31" xfId="18" applyNumberFormat="1" applyFont="1" applyFill="1" applyBorder="1" applyAlignment="1" applyProtection="1">
      <alignment vertical="center"/>
      <protection hidden="1"/>
    </xf>
    <xf numFmtId="0" fontId="17" fillId="21" borderId="31" xfId="23" applyNumberFormat="1" applyFont="1" applyFill="1" applyBorder="1" applyAlignment="1">
      <alignment vertical="center"/>
    </xf>
    <xf numFmtId="0" fontId="17" fillId="21" borderId="20" xfId="20" applyFont="1" applyFill="1" applyBorder="1" applyAlignment="1">
      <alignment vertical="center"/>
    </xf>
    <xf numFmtId="0" fontId="17" fillId="0" borderId="0" xfId="27" applyFont="1"/>
    <xf numFmtId="0" fontId="16" fillId="10" borderId="0" xfId="27" applyFont="1" applyFill="1" applyAlignment="1">
      <alignment horizontal="centerContinuous"/>
    </xf>
    <xf numFmtId="4" fontId="17" fillId="0" borderId="0" xfId="27" applyNumberFormat="1" applyFont="1"/>
    <xf numFmtId="0" fontId="17" fillId="11" borderId="7" xfId="28" applyNumberFormat="1" applyFont="1" applyFill="1" applyBorder="1" applyAlignment="1">
      <alignment horizontal="center"/>
    </xf>
    <xf numFmtId="14" fontId="17" fillId="0" borderId="7" xfId="28" applyNumberFormat="1" applyFont="1" applyBorder="1" applyAlignment="1">
      <alignment horizontal="center"/>
    </xf>
    <xf numFmtId="168" fontId="17" fillId="0" borderId="7" xfId="28" applyNumberFormat="1" applyFont="1" applyBorder="1" applyAlignment="1"/>
    <xf numFmtId="168" fontId="17" fillId="0" borderId="20" xfId="28" applyNumberFormat="1" applyFont="1" applyBorder="1" applyAlignment="1"/>
    <xf numFmtId="0" fontId="17" fillId="0" borderId="20" xfId="28" applyNumberFormat="1" applyFont="1" applyBorder="1" applyAlignment="1">
      <alignment horizontal="center"/>
    </xf>
    <xf numFmtId="43" fontId="17" fillId="0" borderId="20" xfId="1" applyFont="1" applyBorder="1" applyAlignment="1">
      <alignment horizontal="center"/>
    </xf>
    <xf numFmtId="43" fontId="17" fillId="15" borderId="20" xfId="1" applyFont="1" applyFill="1" applyBorder="1" applyAlignment="1"/>
    <xf numFmtId="0" fontId="17" fillId="15" borderId="20" xfId="28" applyNumberFormat="1" applyFont="1" applyFill="1" applyBorder="1" applyAlignment="1"/>
    <xf numFmtId="0" fontId="16" fillId="0" borderId="21" xfId="27" applyFont="1" applyBorder="1"/>
    <xf numFmtId="0" fontId="16" fillId="0" borderId="11" xfId="27" applyFont="1" applyBorder="1"/>
    <xf numFmtId="43" fontId="16" fillId="15" borderId="5" xfId="1" applyFont="1" applyFill="1" applyBorder="1"/>
    <xf numFmtId="0" fontId="16" fillId="15" borderId="6" xfId="27" applyFont="1" applyFill="1" applyBorder="1"/>
    <xf numFmtId="167" fontId="17" fillId="0" borderId="0" xfId="5" applyFont="1"/>
    <xf numFmtId="0" fontId="17" fillId="6" borderId="0" xfId="27" applyFont="1" applyFill="1"/>
    <xf numFmtId="0" fontId="35" fillId="12" borderId="0" xfId="27" applyFont="1" applyFill="1" applyAlignment="1">
      <alignment horizontal="centerContinuous"/>
    </xf>
    <xf numFmtId="0" fontId="16" fillId="12" borderId="0" xfId="27" applyFont="1" applyFill="1" applyAlignment="1">
      <alignment horizontal="centerContinuous"/>
    </xf>
    <xf numFmtId="0" fontId="35" fillId="12" borderId="7" xfId="28" applyNumberFormat="1" applyFont="1" applyFill="1" applyBorder="1" applyAlignment="1">
      <alignment horizontal="center"/>
    </xf>
    <xf numFmtId="14" fontId="17" fillId="6" borderId="7" xfId="28" applyNumberFormat="1" applyFont="1" applyFill="1" applyBorder="1" applyAlignment="1">
      <alignment horizontal="center"/>
    </xf>
    <xf numFmtId="168" fontId="17" fillId="6" borderId="7" xfId="28" applyNumberFormat="1" applyFont="1" applyFill="1" applyBorder="1" applyAlignment="1"/>
    <xf numFmtId="168" fontId="17" fillId="6" borderId="20" xfId="28" applyNumberFormat="1" applyFont="1" applyFill="1" applyBorder="1" applyAlignment="1"/>
    <xf numFmtId="0" fontId="17" fillId="6" borderId="20" xfId="28" applyNumberFormat="1" applyFont="1" applyFill="1" applyBorder="1" applyAlignment="1">
      <alignment horizontal="center"/>
    </xf>
    <xf numFmtId="43" fontId="17" fillId="6" borderId="20" xfId="1" applyFont="1" applyFill="1" applyBorder="1" applyAlignment="1">
      <alignment horizontal="center"/>
    </xf>
    <xf numFmtId="43" fontId="17" fillId="5" borderId="20" xfId="1" applyFont="1" applyFill="1" applyBorder="1" applyAlignment="1">
      <alignment horizontal="right"/>
    </xf>
    <xf numFmtId="10" fontId="17" fillId="5" borderId="20" xfId="9" applyNumberFormat="1" applyFont="1" applyFill="1" applyBorder="1"/>
    <xf numFmtId="0" fontId="16" fillId="6" borderId="21" xfId="27" applyFont="1" applyFill="1" applyBorder="1"/>
    <xf numFmtId="0" fontId="16" fillId="6" borderId="11" xfId="27" applyFont="1" applyFill="1" applyBorder="1"/>
    <xf numFmtId="43" fontId="16" fillId="6" borderId="11" xfId="1" applyFont="1" applyFill="1" applyBorder="1"/>
    <xf numFmtId="43" fontId="16" fillId="5" borderId="11" xfId="1" applyFont="1" applyFill="1" applyBorder="1"/>
    <xf numFmtId="10" fontId="16" fillId="5" borderId="12" xfId="9" applyNumberFormat="1" applyFont="1" applyFill="1" applyBorder="1"/>
    <xf numFmtId="0" fontId="17" fillId="21" borderId="31" xfId="20" applyFont="1" applyFill="1" applyBorder="1" applyAlignment="1">
      <alignment vertical="center"/>
    </xf>
    <xf numFmtId="0" fontId="16" fillId="21" borderId="23" xfId="8" applyFont="1" applyFill="1" applyBorder="1"/>
    <xf numFmtId="4" fontId="17" fillId="21" borderId="32" xfId="8" applyNumberFormat="1" applyFont="1" applyFill="1" applyBorder="1"/>
    <xf numFmtId="0" fontId="17" fillId="21" borderId="27" xfId="8" applyFont="1" applyFill="1" applyBorder="1"/>
    <xf numFmtId="0" fontId="17" fillId="21" borderId="29" xfId="0" applyFont="1" applyFill="1" applyBorder="1"/>
    <xf numFmtId="4" fontId="17" fillId="21" borderId="3" xfId="8" applyNumberFormat="1" applyFont="1" applyFill="1" applyBorder="1"/>
    <xf numFmtId="0" fontId="17" fillId="21" borderId="30" xfId="8" applyFont="1" applyFill="1" applyBorder="1"/>
    <xf numFmtId="0" fontId="17" fillId="21" borderId="32" xfId="16" applyFont="1" applyFill="1" applyBorder="1" applyAlignment="1">
      <alignment horizontal="left"/>
    </xf>
    <xf numFmtId="0" fontId="17" fillId="21" borderId="32" xfId="24" applyFont="1" applyFill="1" applyBorder="1" applyAlignment="1">
      <alignment horizontal="center"/>
    </xf>
    <xf numFmtId="0" fontId="17" fillId="21" borderId="27" xfId="24" applyFont="1" applyFill="1" applyBorder="1"/>
    <xf numFmtId="0" fontId="16" fillId="21" borderId="4" xfId="16" quotePrefix="1" applyFont="1" applyFill="1" applyBorder="1" applyAlignment="1">
      <alignment horizontal="left"/>
    </xf>
    <xf numFmtId="0" fontId="17" fillId="21" borderId="0" xfId="16" applyFont="1" applyFill="1" applyBorder="1" applyAlignment="1">
      <alignment horizontal="left"/>
    </xf>
    <xf numFmtId="0" fontId="17" fillId="21" borderId="0" xfId="16" applyFont="1" applyFill="1" applyBorder="1"/>
    <xf numFmtId="0" fontId="17" fillId="21" borderId="17" xfId="24" applyFont="1" applyFill="1" applyBorder="1"/>
    <xf numFmtId="0" fontId="17" fillId="21" borderId="29" xfId="25" applyFont="1" applyFill="1" applyBorder="1"/>
    <xf numFmtId="0" fontId="17" fillId="21" borderId="3" xfId="16" applyFont="1" applyFill="1" applyBorder="1" applyAlignment="1">
      <alignment horizontal="left"/>
    </xf>
    <xf numFmtId="0" fontId="17" fillId="21" borderId="3" xfId="25" applyFont="1" applyFill="1" applyBorder="1"/>
    <xf numFmtId="0" fontId="17" fillId="21" borderId="30" xfId="25" applyFont="1" applyFill="1" applyBorder="1"/>
    <xf numFmtId="0" fontId="17" fillId="0" borderId="3" xfId="25" quotePrefix="1" applyFont="1" applyBorder="1" applyAlignment="1" applyProtection="1">
      <alignment horizontal="left"/>
    </xf>
    <xf numFmtId="0" fontId="17" fillId="0" borderId="3" xfId="25" applyFont="1" applyBorder="1" applyAlignment="1" applyProtection="1">
      <alignment horizontal="center"/>
    </xf>
    <xf numFmtId="4" fontId="22" fillId="0" borderId="0" xfId="25" applyNumberFormat="1" applyFont="1" applyProtection="1">
      <protection locked="0"/>
    </xf>
    <xf numFmtId="4" fontId="16" fillId="15" borderId="0" xfId="25" applyNumberFormat="1" applyFont="1" applyFill="1" applyAlignment="1" applyProtection="1">
      <alignment horizontal="right"/>
    </xf>
    <xf numFmtId="4" fontId="22" fillId="0" borderId="3" xfId="25" applyNumberFormat="1" applyFont="1" applyBorder="1" applyProtection="1">
      <protection locked="0"/>
    </xf>
    <xf numFmtId="4" fontId="16" fillId="15" borderId="3" xfId="25" applyNumberFormat="1" applyFont="1" applyFill="1" applyBorder="1" applyAlignment="1" applyProtection="1">
      <alignment horizontal="right"/>
    </xf>
    <xf numFmtId="4" fontId="17" fillId="0" borderId="0" xfId="25" applyNumberFormat="1" applyFont="1" applyAlignment="1" applyProtection="1">
      <alignment horizontal="left"/>
    </xf>
    <xf numFmtId="4" fontId="17" fillId="0" borderId="0" xfId="25" applyNumberFormat="1" applyFont="1" applyAlignment="1" applyProtection="1">
      <alignment horizontal="right"/>
    </xf>
    <xf numFmtId="0" fontId="16" fillId="0" borderId="0" xfId="25" applyFont="1" applyAlignment="1" applyProtection="1">
      <alignment horizontal="left"/>
    </xf>
    <xf numFmtId="0" fontId="17" fillId="0" borderId="3" xfId="25" applyFont="1" applyBorder="1"/>
    <xf numFmtId="164" fontId="17" fillId="15" borderId="0" xfId="25" applyNumberFormat="1" applyFont="1" applyFill="1" applyAlignment="1" applyProtection="1">
      <alignment horizontal="right"/>
    </xf>
    <xf numFmtId="164" fontId="17" fillId="15" borderId="3" xfId="25" applyNumberFormat="1" applyFont="1" applyFill="1" applyBorder="1" applyAlignment="1" applyProtection="1">
      <alignment horizontal="right"/>
    </xf>
    <xf numFmtId="164" fontId="16" fillId="15" borderId="0" xfId="25" applyNumberFormat="1" applyFont="1" applyFill="1" applyAlignment="1" applyProtection="1">
      <alignment horizontal="right"/>
    </xf>
    <xf numFmtId="0" fontId="20" fillId="0" borderId="0" xfId="25" applyFont="1"/>
    <xf numFmtId="0" fontId="17" fillId="6" borderId="0" xfId="25" quotePrefix="1" applyFont="1" applyFill="1" applyAlignment="1">
      <alignment horizontal="left"/>
    </xf>
    <xf numFmtId="0" fontId="17" fillId="21" borderId="0" xfId="25" applyFont="1" applyFill="1"/>
    <xf numFmtId="0" fontId="17" fillId="21" borderId="0" xfId="25" applyFont="1" applyFill="1" applyAlignment="1" applyProtection="1">
      <alignment horizontal="left"/>
    </xf>
    <xf numFmtId="0" fontId="17" fillId="21" borderId="3" xfId="25" quotePrefix="1" applyFont="1" applyFill="1" applyBorder="1" applyAlignment="1" applyProtection="1">
      <alignment horizontal="left"/>
    </xf>
    <xf numFmtId="0" fontId="17" fillId="21" borderId="3" xfId="25" applyFont="1" applyFill="1" applyBorder="1" applyAlignment="1" applyProtection="1">
      <alignment horizontal="left"/>
    </xf>
    <xf numFmtId="0" fontId="17" fillId="21" borderId="3" xfId="25" applyFont="1" applyFill="1" applyBorder="1" applyAlignment="1" applyProtection="1">
      <alignment horizontal="center"/>
    </xf>
    <xf numFmtId="0" fontId="17" fillId="21" borderId="0" xfId="25" applyFont="1" applyFill="1" applyAlignment="1" applyProtection="1">
      <alignment horizontal="right"/>
    </xf>
    <xf numFmtId="4" fontId="22" fillId="21" borderId="0" xfId="25" applyNumberFormat="1" applyFont="1" applyFill="1" applyProtection="1">
      <protection locked="0"/>
    </xf>
    <xf numFmtId="4" fontId="16" fillId="21" borderId="0" xfId="25" applyNumberFormat="1" applyFont="1" applyFill="1" applyAlignment="1" applyProtection="1">
      <alignment horizontal="right"/>
    </xf>
    <xf numFmtId="4" fontId="22" fillId="21" borderId="3" xfId="25" applyNumberFormat="1" applyFont="1" applyFill="1" applyBorder="1" applyProtection="1">
      <protection locked="0"/>
    </xf>
    <xf numFmtId="4" fontId="16" fillId="21" borderId="3" xfId="25" applyNumberFormat="1" applyFont="1" applyFill="1" applyBorder="1" applyAlignment="1" applyProtection="1">
      <alignment horizontal="right"/>
    </xf>
    <xf numFmtId="4" fontId="17" fillId="21" borderId="0" xfId="25" applyNumberFormat="1" applyFont="1" applyFill="1" applyAlignment="1" applyProtection="1">
      <alignment horizontal="left"/>
    </xf>
    <xf numFmtId="4" fontId="17" fillId="21" borderId="0" xfId="25" applyNumberFormat="1" applyFont="1" applyFill="1" applyAlignment="1" applyProtection="1">
      <alignment horizontal="right"/>
    </xf>
    <xf numFmtId="0" fontId="16" fillId="21" borderId="0" xfId="25" applyFont="1" applyFill="1" applyAlignment="1" applyProtection="1">
      <alignment horizontal="left"/>
    </xf>
    <xf numFmtId="172" fontId="17" fillId="21" borderId="0" xfId="9" applyNumberFormat="1" applyFont="1" applyFill="1" applyAlignment="1" applyProtection="1">
      <alignment horizontal="right"/>
    </xf>
    <xf numFmtId="172" fontId="16" fillId="21" borderId="0" xfId="9" applyNumberFormat="1" applyFont="1" applyFill="1" applyAlignment="1" applyProtection="1">
      <alignment horizontal="right"/>
    </xf>
    <xf numFmtId="172" fontId="17" fillId="21" borderId="3" xfId="9" applyNumberFormat="1" applyFont="1" applyFill="1" applyBorder="1" applyAlignment="1" applyProtection="1">
      <alignment horizontal="right"/>
    </xf>
    <xf numFmtId="172" fontId="16" fillId="21" borderId="3" xfId="9" applyNumberFormat="1" applyFont="1" applyFill="1" applyBorder="1" applyAlignment="1" applyProtection="1">
      <alignment horizontal="right"/>
    </xf>
    <xf numFmtId="0" fontId="20" fillId="21" borderId="0" xfId="25" applyFont="1" applyFill="1"/>
    <xf numFmtId="0" fontId="17" fillId="0" borderId="0" xfId="20" applyFont="1">
      <alignment vertical="center"/>
    </xf>
    <xf numFmtId="0" fontId="36" fillId="9" borderId="8" xfId="20" applyFont="1" applyFill="1" applyBorder="1">
      <alignment vertical="center"/>
    </xf>
    <xf numFmtId="0" fontId="17" fillId="0" borderId="9" xfId="7" applyFont="1" applyBorder="1">
      <alignment vertical="center"/>
    </xf>
    <xf numFmtId="0" fontId="17" fillId="0" borderId="10" xfId="7" applyFont="1" applyBorder="1">
      <alignment vertical="center"/>
    </xf>
    <xf numFmtId="0" fontId="16" fillId="0" borderId="11" xfId="7" applyFont="1" applyBorder="1" applyAlignment="1">
      <alignment horizontal="centerContinuous" vertical="center"/>
    </xf>
    <xf numFmtId="0" fontId="16" fillId="0" borderId="12" xfId="7" applyFont="1" applyBorder="1" applyAlignment="1">
      <alignment horizontal="centerContinuous" vertical="center"/>
    </xf>
    <xf numFmtId="0" fontId="17" fillId="0" borderId="13" xfId="20" applyFont="1" applyBorder="1">
      <alignment vertical="center"/>
    </xf>
    <xf numFmtId="0" fontId="17" fillId="0" borderId="14" xfId="20" applyFont="1" applyBorder="1">
      <alignment vertical="center"/>
    </xf>
    <xf numFmtId="0" fontId="17" fillId="0" borderId="15" xfId="20" applyFont="1" applyBorder="1" applyAlignment="1">
      <alignment horizontal="centerContinuous"/>
    </xf>
    <xf numFmtId="0" fontId="17" fillId="0" borderId="16" xfId="20" applyFont="1" applyBorder="1" applyAlignment="1">
      <alignment horizontal="centerContinuous"/>
    </xf>
    <xf numFmtId="0" fontId="16" fillId="0" borderId="13" xfId="7" applyFont="1" applyBorder="1">
      <alignment vertical="center"/>
    </xf>
    <xf numFmtId="0" fontId="17" fillId="0" borderId="14" xfId="7" applyFont="1" applyBorder="1" applyAlignment="1">
      <alignment horizontal="center" vertical="center"/>
    </xf>
    <xf numFmtId="0" fontId="17" fillId="0" borderId="15" xfId="7" applyFont="1" applyBorder="1" applyAlignment="1">
      <alignment horizontal="center" vertical="center"/>
    </xf>
    <xf numFmtId="0" fontId="17" fillId="0" borderId="16" xfId="7" applyFont="1" applyBorder="1" applyAlignment="1">
      <alignment horizontal="center" vertical="center"/>
    </xf>
    <xf numFmtId="0" fontId="16" fillId="0" borderId="4" xfId="7" applyFont="1" applyBorder="1">
      <alignment vertical="center"/>
    </xf>
    <xf numFmtId="0" fontId="17" fillId="0" borderId="17" xfId="7" applyFont="1" applyBorder="1" applyAlignment="1">
      <alignment horizontal="center" vertical="center"/>
    </xf>
    <xf numFmtId="0" fontId="17" fillId="0" borderId="0" xfId="7" applyFont="1" applyBorder="1" applyAlignment="1">
      <alignment horizontal="center" vertical="center"/>
    </xf>
    <xf numFmtId="0" fontId="17" fillId="0" borderId="18" xfId="7" applyFont="1" applyBorder="1" applyAlignment="1">
      <alignment horizontal="center" vertical="center"/>
    </xf>
    <xf numFmtId="0" fontId="17" fillId="0" borderId="4" xfId="20" applyFont="1" applyBorder="1">
      <alignment vertical="center"/>
    </xf>
    <xf numFmtId="0" fontId="17" fillId="0" borderId="17" xfId="20" applyFont="1" applyBorder="1" applyAlignment="1">
      <alignment horizontal="center"/>
    </xf>
    <xf numFmtId="0" fontId="17" fillId="0" borderId="0" xfId="20" applyFont="1" applyBorder="1" applyAlignment="1">
      <alignment horizontal="center"/>
    </xf>
    <xf numFmtId="0" fontId="17" fillId="0" borderId="4" xfId="20" applyFont="1" applyBorder="1" applyAlignment="1">
      <alignment horizontal="center"/>
    </xf>
    <xf numFmtId="0" fontId="17" fillId="0" borderId="0" xfId="20" applyFont="1" applyBorder="1">
      <alignment vertical="center"/>
    </xf>
    <xf numFmtId="0" fontId="17" fillId="0" borderId="18" xfId="20" applyFont="1" applyBorder="1">
      <alignment vertical="center"/>
    </xf>
    <xf numFmtId="0" fontId="16" fillId="0" borderId="9" xfId="7" applyFont="1" applyBorder="1">
      <alignment vertical="center"/>
    </xf>
    <xf numFmtId="0" fontId="17" fillId="15" borderId="19" xfId="7" applyFont="1" applyFill="1" applyBorder="1" applyAlignment="1">
      <alignment vertical="center"/>
    </xf>
    <xf numFmtId="0" fontId="16" fillId="0" borderId="6" xfId="7" applyFont="1" applyBorder="1">
      <alignment vertical="center"/>
    </xf>
    <xf numFmtId="0" fontId="17" fillId="15" borderId="6" xfId="7" applyFont="1" applyFill="1" applyBorder="1" applyAlignment="1">
      <alignment vertical="center"/>
    </xf>
    <xf numFmtId="0" fontId="16" fillId="6" borderId="0" xfId="20" applyFont="1" applyFill="1">
      <alignment vertical="center"/>
    </xf>
    <xf numFmtId="0" fontId="17" fillId="6" borderId="0" xfId="20" applyFont="1" applyFill="1">
      <alignment vertical="center"/>
    </xf>
    <xf numFmtId="0" fontId="37" fillId="6" borderId="8" xfId="20" applyFont="1" applyFill="1" applyBorder="1">
      <alignment vertical="center"/>
    </xf>
    <xf numFmtId="0" fontId="17" fillId="6" borderId="8" xfId="20" applyFont="1" applyFill="1" applyBorder="1">
      <alignment vertical="center"/>
    </xf>
    <xf numFmtId="0" fontId="17" fillId="6" borderId="9" xfId="7" applyFont="1" applyFill="1" applyBorder="1">
      <alignment vertical="center"/>
    </xf>
    <xf numFmtId="0" fontId="17" fillId="6" borderId="10" xfId="7" applyFont="1" applyFill="1" applyBorder="1">
      <alignment vertical="center"/>
    </xf>
    <xf numFmtId="0" fontId="16" fillId="6" borderId="11" xfId="7" applyFont="1" applyFill="1" applyBorder="1" applyAlignment="1">
      <alignment horizontal="centerContinuous" vertical="center"/>
    </xf>
    <xf numFmtId="0" fontId="16" fillId="6" borderId="12" xfId="7" applyFont="1" applyFill="1" applyBorder="1" applyAlignment="1">
      <alignment horizontal="centerContinuous" vertical="center"/>
    </xf>
    <xf numFmtId="0" fontId="17" fillId="6" borderId="13" xfId="20" applyFont="1" applyFill="1" applyBorder="1">
      <alignment vertical="center"/>
    </xf>
    <xf numFmtId="0" fontId="17" fillId="6" borderId="14" xfId="20" applyFont="1" applyFill="1" applyBorder="1">
      <alignment vertical="center"/>
    </xf>
    <xf numFmtId="0" fontId="17" fillId="6" borderId="15" xfId="20" applyFont="1" applyFill="1" applyBorder="1" applyAlignment="1">
      <alignment horizontal="centerContinuous"/>
    </xf>
    <xf numFmtId="0" fontId="17" fillId="6" borderId="16" xfId="20" applyFont="1" applyFill="1" applyBorder="1" applyAlignment="1">
      <alignment horizontal="centerContinuous"/>
    </xf>
    <xf numFmtId="0" fontId="16" fillId="6" borderId="13" xfId="7" applyFont="1" applyFill="1" applyBorder="1">
      <alignment vertical="center"/>
    </xf>
    <xf numFmtId="0" fontId="17" fillId="6" borderId="14" xfId="7" applyFont="1" applyFill="1" applyBorder="1" applyAlignment="1">
      <alignment horizontal="center" vertical="center"/>
    </xf>
    <xf numFmtId="0" fontId="17" fillId="6" borderId="15" xfId="7" applyFont="1" applyFill="1" applyBorder="1" applyAlignment="1">
      <alignment horizontal="center" vertical="center"/>
    </xf>
    <xf numFmtId="0" fontId="17" fillId="6" borderId="16" xfId="7" applyFont="1" applyFill="1" applyBorder="1" applyAlignment="1">
      <alignment horizontal="center" vertical="center"/>
    </xf>
    <xf numFmtId="0" fontId="16" fillId="6" borderId="4" xfId="7" applyFont="1" applyFill="1" applyBorder="1">
      <alignment vertical="center"/>
    </xf>
    <xf numFmtId="0" fontId="17" fillId="6" borderId="17" xfId="7" applyFont="1" applyFill="1" applyBorder="1" applyAlignment="1">
      <alignment horizontal="center" vertical="center"/>
    </xf>
    <xf numFmtId="0" fontId="17" fillId="6" borderId="0" xfId="7" applyFont="1" applyFill="1" applyBorder="1" applyAlignment="1">
      <alignment horizontal="center" vertical="center"/>
    </xf>
    <xf numFmtId="0" fontId="17" fillId="6" borderId="18" xfId="7" applyFont="1" applyFill="1" applyBorder="1" applyAlignment="1">
      <alignment horizontal="center" vertical="center"/>
    </xf>
    <xf numFmtId="0" fontId="17" fillId="6" borderId="4" xfId="20" applyFont="1" applyFill="1" applyBorder="1">
      <alignment vertical="center"/>
    </xf>
    <xf numFmtId="0" fontId="17" fillId="6" borderId="17" xfId="20" applyFont="1" applyFill="1" applyBorder="1" applyAlignment="1">
      <alignment horizontal="center"/>
    </xf>
    <xf numFmtId="0" fontId="17" fillId="6" borderId="0" xfId="20" applyFont="1" applyFill="1" applyBorder="1" applyAlignment="1">
      <alignment horizontal="center"/>
    </xf>
    <xf numFmtId="0" fontId="17" fillId="5" borderId="0" xfId="20" applyFont="1" applyFill="1" applyBorder="1" applyAlignment="1">
      <alignment horizontal="center"/>
    </xf>
    <xf numFmtId="0" fontId="17" fillId="5" borderId="18" xfId="20" applyFont="1" applyFill="1" applyBorder="1" applyAlignment="1">
      <alignment horizontal="center"/>
    </xf>
    <xf numFmtId="0" fontId="17" fillId="6" borderId="4" xfId="20" applyFont="1" applyFill="1" applyBorder="1" applyAlignment="1">
      <alignment horizontal="center"/>
    </xf>
    <xf numFmtId="0" fontId="17" fillId="6" borderId="0" xfId="20" applyFont="1" applyFill="1" applyBorder="1">
      <alignment vertical="center"/>
    </xf>
    <xf numFmtId="0" fontId="17" fillId="6" borderId="18" xfId="20" applyFont="1" applyFill="1" applyBorder="1">
      <alignment vertical="center"/>
    </xf>
    <xf numFmtId="0" fontId="16" fillId="6" borderId="9" xfId="7" applyFont="1" applyFill="1" applyBorder="1">
      <alignment vertical="center"/>
    </xf>
    <xf numFmtId="0" fontId="16" fillId="5" borderId="19" xfId="7" applyFont="1" applyFill="1" applyBorder="1" applyAlignment="1">
      <alignment horizontal="center" vertical="center"/>
    </xf>
    <xf numFmtId="0" fontId="16" fillId="6" borderId="6" xfId="7" applyFont="1" applyFill="1" applyBorder="1">
      <alignment vertical="center"/>
    </xf>
    <xf numFmtId="0" fontId="16" fillId="5" borderId="6" xfId="7" applyFont="1" applyFill="1" applyBorder="1">
      <alignment vertical="center"/>
    </xf>
    <xf numFmtId="0" fontId="16" fillId="5" borderId="6" xfId="7" applyFont="1" applyFill="1" applyBorder="1" applyAlignment="1">
      <alignment horizontal="center" vertical="center"/>
    </xf>
    <xf numFmtId="0" fontId="16" fillId="0" borderId="0" xfId="20" applyFont="1">
      <alignment vertical="center"/>
    </xf>
    <xf numFmtId="0" fontId="17" fillId="21" borderId="32" xfId="18" applyNumberFormat="1" applyFont="1" applyFill="1" applyBorder="1" applyProtection="1">
      <protection hidden="1"/>
    </xf>
    <xf numFmtId="0" fontId="17" fillId="21" borderId="32" xfId="23" applyNumberFormat="1" applyFont="1" applyFill="1" applyBorder="1"/>
    <xf numFmtId="0" fontId="17" fillId="21" borderId="27" xfId="20" applyFont="1" applyFill="1" applyBorder="1">
      <alignment vertical="center"/>
    </xf>
    <xf numFmtId="0" fontId="17" fillId="21" borderId="29" xfId="18" applyNumberFormat="1" applyFont="1" applyFill="1" applyBorder="1" applyProtection="1">
      <protection hidden="1"/>
    </xf>
    <xf numFmtId="0" fontId="17" fillId="21" borderId="3" xfId="18" applyNumberFormat="1" applyFont="1" applyFill="1" applyBorder="1" applyProtection="1">
      <protection hidden="1"/>
    </xf>
    <xf numFmtId="0" fontId="17" fillId="21" borderId="3" xfId="23" applyNumberFormat="1" applyFont="1" applyFill="1" applyBorder="1"/>
    <xf numFmtId="0" fontId="17" fillId="21" borderId="30" xfId="20" applyFont="1" applyFill="1" applyBorder="1">
      <alignment vertical="center"/>
    </xf>
    <xf numFmtId="0" fontId="16" fillId="21" borderId="23" xfId="18" applyNumberFormat="1" applyFont="1" applyFill="1" applyBorder="1" applyAlignment="1" applyProtection="1">
      <alignment horizontal="center"/>
      <protection hidden="1"/>
    </xf>
    <xf numFmtId="0" fontId="17" fillId="15" borderId="51" xfId="20" applyFont="1" applyFill="1" applyBorder="1" applyAlignment="1"/>
    <xf numFmtId="0" fontId="17" fillId="15" borderId="50" xfId="20" applyFont="1" applyFill="1" applyBorder="1" applyAlignment="1"/>
    <xf numFmtId="0" fontId="17" fillId="15" borderId="52" xfId="20" applyFont="1" applyFill="1" applyBorder="1" applyAlignment="1"/>
    <xf numFmtId="0" fontId="17" fillId="15" borderId="53" xfId="20" applyFont="1" applyFill="1" applyBorder="1" applyAlignment="1"/>
    <xf numFmtId="0" fontId="17" fillId="15" borderId="54" xfId="20" applyFont="1" applyFill="1" applyBorder="1" applyAlignment="1"/>
    <xf numFmtId="0" fontId="17" fillId="15" borderId="55" xfId="20" applyFont="1" applyFill="1" applyBorder="1" applyAlignment="1"/>
    <xf numFmtId="0" fontId="39" fillId="9" borderId="8" xfId="20" applyFont="1" applyFill="1" applyBorder="1">
      <alignment vertical="center"/>
    </xf>
    <xf numFmtId="0" fontId="17" fillId="0" borderId="0" xfId="17" applyFont="1"/>
    <xf numFmtId="0" fontId="17" fillId="21" borderId="0" xfId="16" quotePrefix="1" applyFont="1" applyFill="1" applyBorder="1" applyAlignment="1">
      <alignment horizontal="left"/>
    </xf>
    <xf numFmtId="0" fontId="17" fillId="21" borderId="0" xfId="17" applyFont="1" applyFill="1" applyBorder="1"/>
    <xf numFmtId="0" fontId="17" fillId="21" borderId="0" xfId="17" quotePrefix="1" applyFont="1" applyFill="1" applyBorder="1" applyAlignment="1">
      <alignment horizontal="left"/>
    </xf>
    <xf numFmtId="0" fontId="17" fillId="0" borderId="0" xfId="17" applyFont="1" applyAlignment="1">
      <alignment horizontal="left"/>
    </xf>
    <xf numFmtId="0" fontId="36" fillId="22" borderId="0" xfId="17" applyFont="1" applyFill="1" applyAlignment="1">
      <alignment horizontal="centerContinuous"/>
    </xf>
    <xf numFmtId="0" fontId="17" fillId="0" borderId="0" xfId="17" applyFont="1" applyFill="1" applyAlignment="1">
      <alignment horizontal="left"/>
    </xf>
    <xf numFmtId="0" fontId="17" fillId="0" borderId="0" xfId="17" applyFont="1" applyFill="1"/>
    <xf numFmtId="0" fontId="17" fillId="0" borderId="0" xfId="17" applyFont="1" applyFill="1" applyBorder="1" applyAlignment="1">
      <alignment horizontal="left" wrapText="1"/>
    </xf>
    <xf numFmtId="0" fontId="16" fillId="0" borderId="0" xfId="17" applyFont="1" applyFill="1" applyBorder="1" applyAlignment="1">
      <alignment horizontal="right" wrapText="1"/>
    </xf>
    <xf numFmtId="0" fontId="16" fillId="0" borderId="0" xfId="17" applyFont="1" applyFill="1" applyBorder="1" applyAlignment="1">
      <alignment horizontal="centerContinuous" wrapText="1"/>
    </xf>
    <xf numFmtId="1" fontId="16" fillId="0" borderId="0" xfId="2" applyNumberFormat="1" applyFont="1" applyFill="1" applyBorder="1" applyAlignment="1">
      <alignment horizontal="centerContinuous"/>
    </xf>
    <xf numFmtId="1" fontId="16" fillId="0" borderId="0" xfId="2" applyNumberFormat="1" applyFont="1" applyFill="1" applyBorder="1"/>
    <xf numFmtId="0" fontId="16" fillId="0" borderId="0" xfId="17" applyFont="1" applyFill="1" applyAlignment="1">
      <alignment wrapText="1"/>
    </xf>
    <xf numFmtId="40" fontId="16" fillId="0" borderId="48" xfId="2" applyFont="1" applyFill="1" applyBorder="1" applyAlignment="1">
      <alignment horizontal="center" vertical="center" wrapText="1"/>
    </xf>
    <xf numFmtId="40" fontId="16" fillId="0" borderId="48" xfId="2" applyFont="1" applyFill="1" applyBorder="1" applyAlignment="1">
      <alignment vertical="center" wrapText="1"/>
    </xf>
    <xf numFmtId="40" fontId="16" fillId="0" borderId="48" xfId="2" quotePrefix="1" applyFont="1" applyFill="1" applyBorder="1" applyAlignment="1">
      <alignment horizontal="center" vertical="center" wrapText="1"/>
    </xf>
    <xf numFmtId="0" fontId="16" fillId="0" borderId="48" xfId="17" applyFont="1" applyFill="1" applyBorder="1" applyAlignment="1">
      <alignment horizontal="center" vertical="center" wrapText="1"/>
    </xf>
    <xf numFmtId="0" fontId="16" fillId="0" borderId="48" xfId="17" quotePrefix="1" applyFont="1" applyFill="1" applyBorder="1" applyAlignment="1">
      <alignment horizontal="center" vertical="center" wrapText="1"/>
    </xf>
    <xf numFmtId="0" fontId="17" fillId="0" borderId="48" xfId="17" applyFont="1" applyFill="1" applyBorder="1" applyAlignment="1">
      <alignment horizontal="center"/>
    </xf>
    <xf numFmtId="165" fontId="17" fillId="0" borderId="48" xfId="17" applyNumberFormat="1" applyFont="1" applyFill="1" applyBorder="1" applyAlignment="1">
      <alignment horizontal="left"/>
    </xf>
    <xf numFmtId="2" fontId="17" fillId="0" borderId="48" xfId="17" applyNumberFormat="1" applyFont="1" applyFill="1" applyBorder="1" applyAlignment="1">
      <alignment horizontal="right"/>
    </xf>
    <xf numFmtId="9" fontId="17" fillId="0" borderId="48" xfId="9" applyFont="1" applyFill="1" applyBorder="1" applyAlignment="1">
      <alignment horizontal="center"/>
    </xf>
    <xf numFmtId="40" fontId="17" fillId="15" borderId="48" xfId="2" applyFont="1" applyFill="1" applyBorder="1"/>
    <xf numFmtId="0" fontId="17" fillId="0" borderId="48" xfId="17" applyFont="1" applyBorder="1"/>
    <xf numFmtId="2" fontId="17" fillId="15" borderId="48" xfId="17" applyNumberFormat="1" applyFont="1" applyFill="1" applyBorder="1"/>
    <xf numFmtId="10" fontId="17" fillId="15" borderId="48" xfId="9" applyNumberFormat="1" applyFont="1" applyFill="1" applyBorder="1"/>
    <xf numFmtId="0" fontId="17" fillId="0" borderId="0" xfId="17" applyFont="1" applyAlignment="1">
      <alignment horizontal="center"/>
    </xf>
    <xf numFmtId="0" fontId="17" fillId="6" borderId="0" xfId="17" applyFont="1" applyFill="1"/>
    <xf numFmtId="0" fontId="17" fillId="6" borderId="0" xfId="17" applyFont="1" applyFill="1" applyAlignment="1">
      <alignment horizontal="center"/>
    </xf>
    <xf numFmtId="0" fontId="16" fillId="13" borderId="0" xfId="17" applyFont="1" applyFill="1" applyAlignment="1">
      <alignment horizontal="centerContinuous"/>
    </xf>
    <xf numFmtId="0" fontId="17" fillId="13" borderId="0" xfId="17" applyFont="1" applyFill="1" applyAlignment="1">
      <alignment horizontal="centerContinuous"/>
    </xf>
    <xf numFmtId="0" fontId="17" fillId="6" borderId="0" xfId="17" applyFont="1" applyFill="1" applyAlignment="1">
      <alignment horizontal="left"/>
    </xf>
    <xf numFmtId="0" fontId="17" fillId="6" borderId="0" xfId="17" applyFont="1" applyFill="1" applyBorder="1" applyAlignment="1">
      <alignment horizontal="left" wrapText="1"/>
    </xf>
    <xf numFmtId="0" fontId="16" fillId="6" borderId="0" xfId="17" applyFont="1" applyFill="1" applyBorder="1" applyAlignment="1">
      <alignment horizontal="right" wrapText="1"/>
    </xf>
    <xf numFmtId="0" fontId="16" fillId="6" borderId="0" xfId="17" applyFont="1" applyFill="1" applyBorder="1" applyAlignment="1">
      <alignment horizontal="centerContinuous" wrapText="1"/>
    </xf>
    <xf numFmtId="1" fontId="16" fillId="6" borderId="0" xfId="2" applyNumberFormat="1" applyFont="1" applyFill="1" applyBorder="1" applyAlignment="1">
      <alignment horizontal="centerContinuous"/>
    </xf>
    <xf numFmtId="1" fontId="16" fillId="6" borderId="0" xfId="2" applyNumberFormat="1" applyFont="1" applyFill="1" applyBorder="1"/>
    <xf numFmtId="0" fontId="16" fillId="6" borderId="0" xfId="17" applyFont="1" applyFill="1" applyAlignment="1">
      <alignment wrapText="1"/>
    </xf>
    <xf numFmtId="40" fontId="16" fillId="6" borderId="0" xfId="2" applyFont="1" applyFill="1" applyBorder="1" applyAlignment="1">
      <alignment horizontal="center" vertical="center" wrapText="1"/>
    </xf>
    <xf numFmtId="40" fontId="16" fillId="6" borderId="0" xfId="2" applyFont="1" applyFill="1" applyBorder="1" applyAlignment="1">
      <alignment vertical="center" wrapText="1"/>
    </xf>
    <xf numFmtId="40" fontId="16" fillId="6" borderId="0" xfId="2" quotePrefix="1" applyFont="1" applyFill="1" applyBorder="1" applyAlignment="1">
      <alignment horizontal="center" vertical="center" wrapText="1"/>
    </xf>
    <xf numFmtId="0" fontId="16" fillId="6" borderId="0" xfId="17" applyFont="1" applyFill="1" applyAlignment="1">
      <alignment horizontal="center" vertical="center" wrapText="1"/>
    </xf>
    <xf numFmtId="0" fontId="16" fillId="6" borderId="0" xfId="17" quotePrefix="1" applyFont="1" applyFill="1" applyAlignment="1">
      <alignment horizontal="center" vertical="center" wrapText="1"/>
    </xf>
    <xf numFmtId="0" fontId="17" fillId="6" borderId="0" xfId="17" applyFont="1" applyFill="1" applyBorder="1" applyAlignment="1">
      <alignment horizontal="center"/>
    </xf>
    <xf numFmtId="165" fontId="17" fillId="6" borderId="0" xfId="17" applyNumberFormat="1" applyFont="1" applyFill="1" applyBorder="1" applyAlignment="1">
      <alignment horizontal="left"/>
    </xf>
    <xf numFmtId="2" fontId="17" fillId="6" borderId="0" xfId="17" applyNumberFormat="1" applyFont="1" applyFill="1" applyBorder="1" applyAlignment="1">
      <alignment horizontal="right"/>
    </xf>
    <xf numFmtId="9" fontId="17" fillId="6" borderId="0" xfId="9" applyFont="1" applyFill="1"/>
    <xf numFmtId="10" fontId="17" fillId="5" borderId="0" xfId="9" applyNumberFormat="1" applyFont="1" applyFill="1"/>
    <xf numFmtId="0" fontId="16" fillId="6" borderId="0" xfId="17" applyFont="1" applyFill="1" applyAlignment="1">
      <alignment horizontal="center"/>
    </xf>
    <xf numFmtId="0" fontId="16" fillId="6" borderId="0" xfId="17" applyFont="1" applyFill="1"/>
    <xf numFmtId="2" fontId="16" fillId="5" borderId="0" xfId="17" applyNumberFormat="1" applyFont="1" applyFill="1"/>
    <xf numFmtId="9" fontId="16" fillId="6" borderId="0" xfId="9" applyFont="1" applyFill="1"/>
    <xf numFmtId="2" fontId="16" fillId="6" borderId="0" xfId="17" applyNumberFormat="1" applyFont="1" applyFill="1"/>
    <xf numFmtId="0" fontId="17" fillId="0" borderId="48" xfId="17" applyFont="1" applyBorder="1" applyAlignment="1">
      <alignment horizontal="center"/>
    </xf>
    <xf numFmtId="0" fontId="16" fillId="0" borderId="48" xfId="17" applyFont="1" applyFill="1" applyBorder="1" applyAlignment="1">
      <alignment horizontal="center"/>
    </xf>
    <xf numFmtId="0" fontId="16" fillId="0" borderId="48" xfId="17" applyFont="1" applyFill="1" applyBorder="1"/>
    <xf numFmtId="0" fontId="16" fillId="15" borderId="48" xfId="17" applyNumberFormat="1" applyFont="1" applyFill="1" applyBorder="1" applyAlignment="1"/>
    <xf numFmtId="0" fontId="16" fillId="0" borderId="48" xfId="9" applyNumberFormat="1" applyFont="1" applyFill="1" applyBorder="1" applyAlignment="1"/>
    <xf numFmtId="0" fontId="16" fillId="0" borderId="48" xfId="17" applyNumberFormat="1" applyFont="1" applyFill="1" applyBorder="1" applyAlignment="1"/>
    <xf numFmtId="0" fontId="38" fillId="22" borderId="0" xfId="17" applyFont="1" applyFill="1" applyAlignment="1">
      <alignment horizontal="centerContinuous"/>
    </xf>
    <xf numFmtId="0" fontId="17" fillId="21" borderId="32" xfId="16" quotePrefix="1" applyFont="1" applyFill="1" applyBorder="1" applyAlignment="1">
      <alignment horizontal="left"/>
    </xf>
    <xf numFmtId="0" fontId="17" fillId="21" borderId="32" xfId="17" applyFont="1" applyFill="1" applyBorder="1"/>
    <xf numFmtId="0" fontId="17" fillId="21" borderId="27" xfId="17" applyFont="1" applyFill="1" applyBorder="1"/>
    <xf numFmtId="0" fontId="17" fillId="21" borderId="17" xfId="17" applyFont="1" applyFill="1" applyBorder="1"/>
    <xf numFmtId="0" fontId="17" fillId="21" borderId="4" xfId="0" applyFont="1" applyFill="1" applyBorder="1" applyAlignment="1">
      <alignment horizontal="left"/>
    </xf>
    <xf numFmtId="0" fontId="17" fillId="21" borderId="29" xfId="17" applyFont="1" applyFill="1" applyBorder="1" applyAlignment="1">
      <alignment horizontal="left"/>
    </xf>
    <xf numFmtId="0" fontId="17" fillId="21" borderId="3" xfId="17" quotePrefix="1" applyFont="1" applyFill="1" applyBorder="1" applyAlignment="1">
      <alignment horizontal="left"/>
    </xf>
    <xf numFmtId="0" fontId="17" fillId="21" borderId="3" xfId="17" applyFont="1" applyFill="1" applyBorder="1"/>
    <xf numFmtId="0" fontId="17" fillId="21" borderId="30" xfId="17" applyFont="1" applyFill="1" applyBorder="1"/>
    <xf numFmtId="172" fontId="16" fillId="5" borderId="0" xfId="17" applyNumberFormat="1" applyFont="1" applyFill="1"/>
    <xf numFmtId="4" fontId="17" fillId="5" borderId="0" xfId="17" applyNumberFormat="1" applyFont="1" applyFill="1"/>
    <xf numFmtId="4" fontId="17" fillId="6" borderId="0" xfId="17" applyNumberFormat="1" applyFont="1" applyFill="1"/>
    <xf numFmtId="4" fontId="16" fillId="5" borderId="0" xfId="17" applyNumberFormat="1" applyFont="1" applyFill="1"/>
    <xf numFmtId="4" fontId="17" fillId="5" borderId="0" xfId="2" applyNumberFormat="1" applyFont="1" applyFill="1"/>
    <xf numFmtId="0" fontId="17" fillId="21" borderId="32" xfId="17" applyFont="1" applyFill="1" applyBorder="1" applyAlignment="1">
      <alignment horizontal="center"/>
    </xf>
    <xf numFmtId="0" fontId="17" fillId="21" borderId="0" xfId="17" applyFont="1" applyFill="1" applyBorder="1" applyAlignment="1">
      <alignment horizontal="center"/>
    </xf>
    <xf numFmtId="0" fontId="17" fillId="21" borderId="3" xfId="17" applyFont="1" applyFill="1" applyBorder="1" applyAlignment="1">
      <alignment horizontal="center"/>
    </xf>
    <xf numFmtId="0" fontId="36" fillId="22" borderId="0" xfId="17" applyFont="1" applyFill="1" applyAlignment="1">
      <alignment horizontal="center"/>
    </xf>
    <xf numFmtId="0" fontId="16" fillId="15" borderId="48" xfId="17" applyNumberFormat="1" applyFont="1" applyFill="1" applyBorder="1" applyAlignment="1">
      <alignment horizontal="center"/>
    </xf>
    <xf numFmtId="0" fontId="16" fillId="0" borderId="48" xfId="17" applyNumberFormat="1" applyFont="1" applyFill="1" applyBorder="1" applyAlignment="1">
      <alignment horizontal="center"/>
    </xf>
    <xf numFmtId="0" fontId="17" fillId="13" borderId="0" xfId="17" applyFont="1" applyFill="1" applyAlignment="1">
      <alignment horizontal="center"/>
    </xf>
    <xf numFmtId="1" fontId="16" fillId="5" borderId="0" xfId="17" applyNumberFormat="1" applyFont="1" applyFill="1" applyAlignment="1">
      <alignment horizontal="center"/>
    </xf>
    <xf numFmtId="0" fontId="16" fillId="21" borderId="33" xfId="6" applyFont="1" applyFill="1" applyBorder="1"/>
    <xf numFmtId="2" fontId="17" fillId="21" borderId="43" xfId="15" applyNumberFormat="1" applyFont="1" applyFill="1" applyBorder="1"/>
    <xf numFmtId="0" fontId="17" fillId="21" borderId="43" xfId="15" applyFont="1" applyFill="1" applyBorder="1"/>
    <xf numFmtId="0" fontId="17" fillId="21" borderId="41" xfId="15" applyFont="1" applyFill="1" applyBorder="1"/>
    <xf numFmtId="0" fontId="17" fillId="0" borderId="0" xfId="15" applyFont="1"/>
    <xf numFmtId="1" fontId="17" fillId="21" borderId="0" xfId="15" applyNumberFormat="1" applyFont="1" applyFill="1" applyBorder="1"/>
    <xf numFmtId="2" fontId="17" fillId="21" borderId="0" xfId="15" applyNumberFormat="1" applyFont="1" applyFill="1" applyBorder="1"/>
    <xf numFmtId="0" fontId="17" fillId="21" borderId="0" xfId="15" applyFont="1" applyFill="1" applyBorder="1"/>
    <xf numFmtId="0" fontId="17" fillId="21" borderId="18" xfId="15" applyFont="1" applyFill="1" applyBorder="1"/>
    <xf numFmtId="1" fontId="17" fillId="21" borderId="22" xfId="15" applyNumberFormat="1" applyFont="1" applyFill="1" applyBorder="1"/>
    <xf numFmtId="2" fontId="17" fillId="21" borderId="22" xfId="15" applyNumberFormat="1" applyFont="1" applyFill="1" applyBorder="1"/>
    <xf numFmtId="0" fontId="17" fillId="21" borderId="22" xfId="15" applyFont="1" applyFill="1" applyBorder="1"/>
    <xf numFmtId="0" fontId="17" fillId="21" borderId="42" xfId="15" applyFont="1" applyFill="1" applyBorder="1"/>
    <xf numFmtId="2" fontId="17" fillId="0" borderId="0" xfId="15" applyNumberFormat="1" applyFont="1"/>
    <xf numFmtId="14" fontId="17" fillId="0" borderId="25" xfId="15" applyNumberFormat="1" applyFont="1" applyBorder="1"/>
    <xf numFmtId="14" fontId="17" fillId="0" borderId="0" xfId="15" applyNumberFormat="1" applyFont="1"/>
    <xf numFmtId="0" fontId="16" fillId="11" borderId="0" xfId="15" applyFont="1" applyFill="1"/>
    <xf numFmtId="0" fontId="17" fillId="11" borderId="0" xfId="15" applyFont="1" applyFill="1"/>
    <xf numFmtId="2" fontId="17" fillId="11" borderId="0" xfId="15" applyNumberFormat="1" applyFont="1" applyFill="1"/>
    <xf numFmtId="14" fontId="17" fillId="11" borderId="0" xfId="15" applyNumberFormat="1" applyFont="1" applyFill="1"/>
    <xf numFmtId="14" fontId="16" fillId="11" borderId="24" xfId="15" applyNumberFormat="1" applyFont="1" applyFill="1" applyBorder="1"/>
    <xf numFmtId="2" fontId="16" fillId="11" borderId="27" xfId="15" applyNumberFormat="1" applyFont="1" applyFill="1" applyBorder="1" applyAlignment="1">
      <alignment horizontal="centerContinuous"/>
    </xf>
    <xf numFmtId="14" fontId="16" fillId="11" borderId="28" xfId="15" applyNumberFormat="1" applyFont="1" applyFill="1" applyBorder="1"/>
    <xf numFmtId="2" fontId="16" fillId="11" borderId="28" xfId="15" applyNumberFormat="1" applyFont="1" applyFill="1" applyBorder="1" applyAlignment="1">
      <alignment horizontal="center"/>
    </xf>
    <xf numFmtId="14" fontId="17" fillId="11" borderId="25" xfId="15" applyNumberFormat="1" applyFont="1" applyFill="1" applyBorder="1"/>
    <xf numFmtId="2" fontId="17" fillId="5" borderId="25" xfId="6" applyNumberFormat="1" applyFont="1" applyFill="1" applyBorder="1"/>
    <xf numFmtId="0" fontId="16" fillId="21" borderId="23" xfId="6" applyFont="1" applyFill="1" applyBorder="1"/>
    <xf numFmtId="2" fontId="17" fillId="21" borderId="27" xfId="15" applyNumberFormat="1" applyFont="1" applyFill="1" applyBorder="1"/>
    <xf numFmtId="14" fontId="17" fillId="21" borderId="4" xfId="15" applyNumberFormat="1" applyFont="1" applyFill="1" applyBorder="1"/>
    <xf numFmtId="2" fontId="17" fillId="21" borderId="17" xfId="15" applyNumberFormat="1" applyFont="1" applyFill="1" applyBorder="1"/>
    <xf numFmtId="14" fontId="17" fillId="21" borderId="29" xfId="15" applyNumberFormat="1" applyFont="1" applyFill="1" applyBorder="1"/>
    <xf numFmtId="2" fontId="17" fillId="21" borderId="30" xfId="15" applyNumberFormat="1" applyFont="1" applyFill="1" applyBorder="1"/>
    <xf numFmtId="14" fontId="31" fillId="0" borderId="0" xfId="15" applyNumberFormat="1" applyFont="1"/>
    <xf numFmtId="0" fontId="17" fillId="15" borderId="57" xfId="6" applyNumberFormat="1" applyFont="1" applyFill="1" applyBorder="1"/>
    <xf numFmtId="0" fontId="17" fillId="23" borderId="56" xfId="6" applyNumberFormat="1" applyFont="1" applyFill="1" applyBorder="1"/>
    <xf numFmtId="0" fontId="17" fillId="11" borderId="0" xfId="15" applyFont="1" applyFill="1" applyAlignment="1">
      <alignment horizontal="center"/>
    </xf>
    <xf numFmtId="0" fontId="17" fillId="21" borderId="32" xfId="6" applyFont="1" applyFill="1" applyBorder="1" applyAlignment="1"/>
    <xf numFmtId="1" fontId="17" fillId="21" borderId="0" xfId="15" applyNumberFormat="1" applyFont="1" applyFill="1" applyBorder="1" applyAlignment="1"/>
    <xf numFmtId="1" fontId="17" fillId="21" borderId="3" xfId="15" applyNumberFormat="1" applyFont="1" applyFill="1" applyBorder="1" applyAlignment="1"/>
    <xf numFmtId="1" fontId="16" fillId="0" borderId="0" xfId="15" applyNumberFormat="1" applyFont="1" applyAlignment="1"/>
    <xf numFmtId="170" fontId="17" fillId="0" borderId="25" xfId="1" applyNumberFormat="1" applyFont="1" applyBorder="1" applyAlignment="1"/>
    <xf numFmtId="1" fontId="17" fillId="0" borderId="0" xfId="15" applyNumberFormat="1" applyFont="1" applyAlignment="1"/>
    <xf numFmtId="0" fontId="17" fillId="11" borderId="0" xfId="15" applyFont="1" applyFill="1" applyAlignment="1"/>
    <xf numFmtId="1" fontId="16" fillId="11" borderId="0" xfId="15" applyNumberFormat="1" applyFont="1" applyFill="1" applyAlignment="1"/>
    <xf numFmtId="1" fontId="17" fillId="11" borderId="0" xfId="15" applyNumberFormat="1" applyFont="1" applyFill="1" applyAlignment="1"/>
    <xf numFmtId="1" fontId="16" fillId="11" borderId="24" xfId="15" applyNumberFormat="1" applyFont="1" applyFill="1" applyBorder="1" applyAlignment="1"/>
    <xf numFmtId="1" fontId="16" fillId="11" borderId="28" xfId="15" applyNumberFormat="1" applyFont="1" applyFill="1" applyBorder="1" applyAlignment="1"/>
    <xf numFmtId="1" fontId="17" fillId="11" borderId="25" xfId="15" applyNumberFormat="1" applyFont="1" applyFill="1" applyBorder="1" applyAlignment="1"/>
    <xf numFmtId="43" fontId="16" fillId="0" borderId="24" xfId="1" applyFont="1" applyBorder="1" applyAlignment="1">
      <alignment vertical="center"/>
    </xf>
    <xf numFmtId="1" fontId="16" fillId="0" borderId="24" xfId="15" applyNumberFormat="1" applyFont="1" applyBorder="1" applyAlignment="1">
      <alignment horizontal="center" vertical="center"/>
    </xf>
    <xf numFmtId="1" fontId="16" fillId="0" borderId="28" xfId="15" applyNumberFormat="1" applyFont="1" applyBorder="1" applyAlignment="1">
      <alignment horizontal="center" vertical="center"/>
    </xf>
    <xf numFmtId="2" fontId="16" fillId="0" borderId="28" xfId="15" applyNumberFormat="1" applyFont="1" applyBorder="1" applyAlignment="1">
      <alignment horizontal="center" vertical="center"/>
    </xf>
    <xf numFmtId="2" fontId="16" fillId="0" borderId="28" xfId="15" applyNumberFormat="1" applyFont="1" applyBorder="1" applyAlignment="1">
      <alignment horizontal="center" vertical="center" wrapText="1"/>
    </xf>
    <xf numFmtId="14" fontId="16" fillId="0" borderId="28" xfId="15" applyNumberFormat="1" applyFont="1" applyBorder="1" applyAlignment="1">
      <alignment horizontal="center" vertical="center"/>
    </xf>
    <xf numFmtId="3" fontId="17" fillId="0" borderId="25" xfId="1" applyNumberFormat="1" applyFont="1" applyBorder="1" applyAlignment="1">
      <alignment horizontal="center"/>
    </xf>
    <xf numFmtId="2" fontId="17" fillId="21" borderId="32" xfId="15" applyNumberFormat="1" applyFont="1" applyFill="1" applyBorder="1" applyAlignment="1">
      <alignment horizontal="center"/>
    </xf>
    <xf numFmtId="2" fontId="17" fillId="21" borderId="0" xfId="15" applyNumberFormat="1" applyFont="1" applyFill="1" applyBorder="1" applyAlignment="1">
      <alignment horizontal="center"/>
    </xf>
    <xf numFmtId="2" fontId="17" fillId="21" borderId="3" xfId="15" applyNumberFormat="1" applyFont="1" applyFill="1" applyBorder="1" applyAlignment="1">
      <alignment horizontal="center"/>
    </xf>
    <xf numFmtId="2" fontId="17" fillId="0" borderId="0" xfId="15" applyNumberFormat="1" applyFont="1" applyAlignment="1">
      <alignment horizontal="center"/>
    </xf>
    <xf numFmtId="2" fontId="17" fillId="0" borderId="25" xfId="15" applyNumberFormat="1" applyFont="1" applyBorder="1" applyAlignment="1">
      <alignment horizontal="center"/>
    </xf>
    <xf numFmtId="2" fontId="17" fillId="11" borderId="0" xfId="15" applyNumberFormat="1" applyFont="1" applyFill="1" applyAlignment="1">
      <alignment horizontal="center"/>
    </xf>
    <xf numFmtId="2" fontId="16" fillId="11" borderId="23" xfId="15" applyNumberFormat="1" applyFont="1" applyFill="1" applyBorder="1" applyAlignment="1">
      <alignment horizontal="center"/>
    </xf>
    <xf numFmtId="2" fontId="17" fillId="11" borderId="25" xfId="15" applyNumberFormat="1" applyFont="1" applyFill="1" applyBorder="1" applyAlignment="1">
      <alignment horizontal="center"/>
    </xf>
    <xf numFmtId="0" fontId="17" fillId="21" borderId="32" xfId="15" applyFont="1" applyFill="1" applyBorder="1" applyAlignment="1">
      <alignment horizontal="center"/>
    </xf>
    <xf numFmtId="0" fontId="17" fillId="21" borderId="0" xfId="15" applyFont="1" applyFill="1" applyBorder="1" applyAlignment="1">
      <alignment horizontal="center"/>
    </xf>
    <xf numFmtId="0" fontId="17" fillId="21" borderId="3" xfId="15" applyFont="1" applyFill="1" applyBorder="1" applyAlignment="1">
      <alignment horizontal="center"/>
    </xf>
    <xf numFmtId="0" fontId="17" fillId="0" borderId="0" xfId="15" applyFont="1" applyAlignment="1">
      <alignment horizontal="center"/>
    </xf>
    <xf numFmtId="2" fontId="17" fillId="15" borderId="56" xfId="6" applyNumberFormat="1" applyFont="1" applyFill="1" applyBorder="1" applyAlignment="1">
      <alignment horizontal="center"/>
    </xf>
    <xf numFmtId="0" fontId="17" fillId="15" borderId="57" xfId="6" applyNumberFormat="1" applyFont="1" applyFill="1" applyBorder="1" applyAlignment="1">
      <alignment horizontal="center"/>
    </xf>
    <xf numFmtId="2" fontId="16" fillId="11" borderId="32" xfId="15" applyNumberFormat="1" applyFont="1" applyFill="1" applyBorder="1" applyAlignment="1">
      <alignment horizontal="center"/>
    </xf>
    <xf numFmtId="2" fontId="17" fillId="5" borderId="25" xfId="6" applyNumberFormat="1" applyFont="1" applyFill="1" applyBorder="1" applyAlignment="1">
      <alignment horizontal="center"/>
    </xf>
    <xf numFmtId="2" fontId="16" fillId="0" borderId="24" xfId="15" applyNumberFormat="1" applyFont="1" applyBorder="1" applyAlignment="1">
      <alignment horizontal="centerContinuous" vertical="center"/>
    </xf>
    <xf numFmtId="14" fontId="17" fillId="21" borderId="43" xfId="15" applyNumberFormat="1" applyFont="1" applyFill="1" applyBorder="1"/>
    <xf numFmtId="0" fontId="17" fillId="21" borderId="35" xfId="0" applyFont="1" applyFill="1" applyBorder="1"/>
    <xf numFmtId="14" fontId="17" fillId="21" borderId="0" xfId="15" applyNumberFormat="1" applyFont="1" applyFill="1" applyBorder="1"/>
    <xf numFmtId="0" fontId="17" fillId="21" borderId="35" xfId="25" applyFont="1" applyFill="1" applyBorder="1"/>
    <xf numFmtId="0" fontId="17" fillId="21" borderId="37" xfId="25" applyFont="1" applyFill="1" applyBorder="1"/>
    <xf numFmtId="14" fontId="17" fillId="21" borderId="22" xfId="15" applyNumberFormat="1" applyFont="1" applyFill="1" applyBorder="1"/>
    <xf numFmtId="166" fontId="17" fillId="0" borderId="0" xfId="25" applyNumberFormat="1" applyFont="1" applyAlignment="1" applyProtection="1">
      <alignment horizontal="left"/>
    </xf>
    <xf numFmtId="0" fontId="40" fillId="17" borderId="0" xfId="25" applyFont="1" applyFill="1" applyProtection="1">
      <protection locked="0"/>
    </xf>
    <xf numFmtId="0" fontId="17" fillId="0" borderId="0" xfId="25" applyFont="1" applyBorder="1" applyAlignment="1" applyProtection="1">
      <alignment horizontal="left"/>
    </xf>
    <xf numFmtId="0" fontId="17" fillId="0" borderId="0" xfId="25" applyFont="1" applyBorder="1"/>
    <xf numFmtId="0" fontId="40" fillId="0" borderId="0" xfId="25" applyFont="1" applyFill="1" applyBorder="1" applyProtection="1">
      <protection locked="0"/>
    </xf>
    <xf numFmtId="0" fontId="40" fillId="17" borderId="3" xfId="25" applyFont="1" applyFill="1" applyBorder="1" applyProtection="1">
      <protection locked="0"/>
    </xf>
    <xf numFmtId="166" fontId="17" fillId="0" borderId="0" xfId="25" applyNumberFormat="1" applyFont="1" applyAlignment="1" applyProtection="1">
      <alignment horizontal="right"/>
    </xf>
    <xf numFmtId="0" fontId="17" fillId="0" borderId="0" xfId="25" applyFont="1" applyAlignment="1">
      <alignment horizontal="right"/>
    </xf>
    <xf numFmtId="0" fontId="17" fillId="0" borderId="39" xfId="25" applyFont="1" applyBorder="1" applyAlignment="1" applyProtection="1">
      <alignment horizontal="left"/>
    </xf>
    <xf numFmtId="0" fontId="17" fillId="0" borderId="39" xfId="25" applyFont="1" applyBorder="1"/>
    <xf numFmtId="0" fontId="17" fillId="0" borderId="39" xfId="25" applyFont="1" applyBorder="1" applyAlignment="1" applyProtection="1">
      <alignment horizontal="right"/>
    </xf>
    <xf numFmtId="0" fontId="17" fillId="0" borderId="39" xfId="25" applyFont="1" applyBorder="1" applyProtection="1"/>
    <xf numFmtId="1" fontId="17" fillId="0" borderId="0" xfId="25" applyNumberFormat="1" applyFont="1" applyProtection="1"/>
    <xf numFmtId="1" fontId="17" fillId="15" borderId="0" xfId="25" applyNumberFormat="1" applyFont="1" applyFill="1" applyProtection="1"/>
    <xf numFmtId="166" fontId="17" fillId="0" borderId="0" xfId="25" applyNumberFormat="1" applyFont="1" applyProtection="1"/>
    <xf numFmtId="0" fontId="17" fillId="0" borderId="40" xfId="25" applyFont="1" applyBorder="1" applyAlignment="1" applyProtection="1">
      <alignment horizontal="left"/>
    </xf>
    <xf numFmtId="1" fontId="17" fillId="0" borderId="40" xfId="25" applyNumberFormat="1" applyFont="1" applyBorder="1" applyProtection="1"/>
    <xf numFmtId="1" fontId="17" fillId="15" borderId="40" xfId="25" applyNumberFormat="1" applyFont="1" applyFill="1" applyBorder="1" applyProtection="1"/>
    <xf numFmtId="1" fontId="17" fillId="0" borderId="39" xfId="25" applyNumberFormat="1" applyFont="1" applyBorder="1" applyProtection="1"/>
    <xf numFmtId="1" fontId="17" fillId="15" borderId="39" xfId="25" applyNumberFormat="1" applyFont="1" applyFill="1" applyBorder="1" applyProtection="1"/>
    <xf numFmtId="0" fontId="16" fillId="0" borderId="0" xfId="25" applyFont="1" applyAlignment="1" applyProtection="1">
      <alignment horizontal="right"/>
    </xf>
    <xf numFmtId="9" fontId="17" fillId="0" borderId="0" xfId="25" applyNumberFormat="1" applyFont="1" applyProtection="1"/>
    <xf numFmtId="1" fontId="17" fillId="0" borderId="0" xfId="25" applyNumberFormat="1" applyFont="1" applyAlignment="1" applyProtection="1">
      <alignment horizontal="left"/>
    </xf>
    <xf numFmtId="9" fontId="17" fillId="0" borderId="40" xfId="25" applyNumberFormat="1" applyFont="1" applyBorder="1" applyProtection="1"/>
    <xf numFmtId="173" fontId="17" fillId="0" borderId="0" xfId="25" applyNumberFormat="1" applyFont="1" applyProtection="1"/>
    <xf numFmtId="0" fontId="17" fillId="0" borderId="0" xfId="25" applyFont="1" applyAlignment="1" applyProtection="1">
      <alignment horizontal="left" indent="1"/>
    </xf>
    <xf numFmtId="9" fontId="17" fillId="21" borderId="0" xfId="25" applyNumberFormat="1" applyFont="1" applyFill="1" applyProtection="1"/>
    <xf numFmtId="173" fontId="17" fillId="21" borderId="0" xfId="25" applyNumberFormat="1" applyFont="1" applyFill="1" applyProtection="1"/>
    <xf numFmtId="0" fontId="16" fillId="21" borderId="0" xfId="25" applyFont="1" applyFill="1"/>
    <xf numFmtId="166" fontId="17" fillId="21" borderId="0" xfId="25" applyNumberFormat="1" applyFont="1" applyFill="1" applyAlignment="1" applyProtection="1">
      <alignment horizontal="left"/>
    </xf>
    <xf numFmtId="0" fontId="17" fillId="21" borderId="0" xfId="25" applyFont="1" applyFill="1" applyProtection="1"/>
    <xf numFmtId="0" fontId="40" fillId="21" borderId="0" xfId="25" applyFont="1" applyFill="1" applyProtection="1">
      <protection locked="0"/>
    </xf>
    <xf numFmtId="0" fontId="17" fillId="21" borderId="0" xfId="25" applyFont="1" applyFill="1" applyBorder="1" applyAlignment="1" applyProtection="1">
      <alignment horizontal="left"/>
    </xf>
    <xf numFmtId="0" fontId="17" fillId="21" borderId="0" xfId="25" applyFont="1" applyFill="1" applyBorder="1"/>
    <xf numFmtId="0" fontId="40" fillId="21" borderId="0" xfId="25" applyFont="1" applyFill="1" applyBorder="1" applyProtection="1">
      <protection locked="0"/>
    </xf>
    <xf numFmtId="0" fontId="40" fillId="21" borderId="3" xfId="25" applyFont="1" applyFill="1" applyBorder="1" applyProtection="1">
      <protection locked="0"/>
    </xf>
    <xf numFmtId="166" fontId="17" fillId="21" borderId="0" xfId="25" applyNumberFormat="1" applyFont="1" applyFill="1" applyAlignment="1" applyProtection="1">
      <alignment horizontal="right"/>
    </xf>
    <xf numFmtId="0" fontId="17" fillId="21" borderId="0" xfId="25" applyFont="1" applyFill="1" applyAlignment="1">
      <alignment horizontal="right"/>
    </xf>
    <xf numFmtId="0" fontId="17" fillId="21" borderId="39" xfId="25" applyFont="1" applyFill="1" applyBorder="1" applyAlignment="1" applyProtection="1">
      <alignment horizontal="left"/>
    </xf>
    <xf numFmtId="0" fontId="17" fillId="21" borderId="39" xfId="25" applyFont="1" applyFill="1" applyBorder="1"/>
    <xf numFmtId="0" fontId="17" fillId="21" borderId="39" xfId="25" applyFont="1" applyFill="1" applyBorder="1" applyAlignment="1" applyProtection="1">
      <alignment horizontal="right"/>
    </xf>
    <xf numFmtId="0" fontId="17" fillId="21" borderId="39" xfId="25" applyFont="1" applyFill="1" applyBorder="1" applyProtection="1"/>
    <xf numFmtId="1" fontId="17" fillId="21" borderId="0" xfId="25" applyNumberFormat="1" applyFont="1" applyFill="1" applyProtection="1"/>
    <xf numFmtId="170" fontId="17" fillId="21" borderId="0" xfId="1" applyNumberFormat="1" applyFont="1" applyFill="1" applyProtection="1"/>
    <xf numFmtId="166" fontId="17" fillId="21" borderId="0" xfId="25" applyNumberFormat="1" applyFont="1" applyFill="1" applyProtection="1"/>
    <xf numFmtId="0" fontId="17" fillId="21" borderId="40" xfId="25" applyFont="1" applyFill="1" applyBorder="1" applyAlignment="1" applyProtection="1">
      <alignment horizontal="left"/>
    </xf>
    <xf numFmtId="9" fontId="17" fillId="21" borderId="40" xfId="25" applyNumberFormat="1" applyFont="1" applyFill="1" applyBorder="1" applyProtection="1"/>
    <xf numFmtId="1" fontId="17" fillId="21" borderId="40" xfId="25" applyNumberFormat="1" applyFont="1" applyFill="1" applyBorder="1" applyProtection="1"/>
    <xf numFmtId="170" fontId="17" fillId="21" borderId="40" xfId="1" applyNumberFormat="1" applyFont="1" applyFill="1" applyBorder="1" applyProtection="1"/>
    <xf numFmtId="170" fontId="17" fillId="21" borderId="0" xfId="1" applyNumberFormat="1" applyFont="1" applyFill="1" applyAlignment="1" applyProtection="1">
      <alignment horizontal="right"/>
    </xf>
    <xf numFmtId="1" fontId="17" fillId="21" borderId="39" xfId="25" applyNumberFormat="1" applyFont="1" applyFill="1" applyBorder="1" applyProtection="1"/>
    <xf numFmtId="170" fontId="17" fillId="21" borderId="39" xfId="1" applyNumberFormat="1" applyFont="1" applyFill="1" applyBorder="1" applyProtection="1"/>
    <xf numFmtId="0" fontId="16" fillId="21" borderId="0" xfId="25" applyFont="1" applyFill="1" applyAlignment="1" applyProtection="1">
      <alignment horizontal="right"/>
    </xf>
    <xf numFmtId="170" fontId="16" fillId="21" borderId="0" xfId="1" applyNumberFormat="1" applyFont="1" applyFill="1" applyAlignment="1" applyProtection="1">
      <alignment horizontal="right"/>
    </xf>
    <xf numFmtId="170" fontId="17" fillId="21" borderId="0" xfId="1" applyNumberFormat="1" applyFont="1" applyFill="1" applyAlignment="1" applyProtection="1">
      <alignment horizontal="left"/>
    </xf>
    <xf numFmtId="170" fontId="17" fillId="21" borderId="0" xfId="1" applyNumberFormat="1" applyFont="1" applyFill="1"/>
    <xf numFmtId="43" fontId="17" fillId="21" borderId="0" xfId="1" applyNumberFormat="1" applyFont="1" applyFill="1" applyProtection="1"/>
    <xf numFmtId="0" fontId="16" fillId="21" borderId="43" xfId="6" applyFont="1" applyFill="1" applyBorder="1" applyAlignment="1"/>
    <xf numFmtId="0" fontId="20" fillId="0" borderId="0" xfId="0" applyFont="1"/>
    <xf numFmtId="0" fontId="17" fillId="0" borderId="0" xfId="1" applyNumberFormat="1" applyFont="1"/>
    <xf numFmtId="0" fontId="17" fillId="15" borderId="7" xfId="1" applyNumberFormat="1" applyFont="1" applyFill="1" applyBorder="1"/>
    <xf numFmtId="0" fontId="18" fillId="0" borderId="0" xfId="0" applyFont="1"/>
    <xf numFmtId="4" fontId="17" fillId="15" borderId="7" xfId="0" applyNumberFormat="1" applyFont="1" applyFill="1" applyBorder="1"/>
    <xf numFmtId="4" fontId="17" fillId="6" borderId="0" xfId="0" applyNumberFormat="1" applyFont="1" applyFill="1"/>
    <xf numFmtId="4" fontId="16" fillId="6" borderId="0" xfId="0" applyNumberFormat="1" applyFont="1" applyFill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7" fillId="15" borderId="7" xfId="0" applyNumberFormat="1" applyFont="1" applyFill="1" applyBorder="1" applyAlignment="1">
      <alignment vertical="center"/>
    </xf>
    <xf numFmtId="2" fontId="16" fillId="0" borderId="24" xfId="15" applyNumberFormat="1" applyFont="1" applyBorder="1" applyAlignment="1">
      <alignment horizontal="center" vertical="center"/>
    </xf>
    <xf numFmtId="174" fontId="23" fillId="0" borderId="7" xfId="9" applyNumberFormat="1" applyFont="1" applyBorder="1" applyAlignment="1">
      <alignment horizontal="center"/>
    </xf>
    <xf numFmtId="172" fontId="23" fillId="0" borderId="17" xfId="9" applyNumberFormat="1" applyFont="1" applyBorder="1" applyAlignment="1">
      <alignment horizontal="center"/>
    </xf>
    <xf numFmtId="4" fontId="16" fillId="0" borderId="0" xfId="0" applyNumberFormat="1" applyFont="1" applyAlignment="1">
      <alignment vertical="center"/>
    </xf>
    <xf numFmtId="0" fontId="14" fillId="24" borderId="0" xfId="0" applyFont="1" applyFill="1" applyAlignment="1">
      <alignment vertical="center"/>
    </xf>
    <xf numFmtId="0" fontId="17" fillId="24" borderId="0" xfId="0" applyFont="1" applyFill="1"/>
    <xf numFmtId="0" fontId="20" fillId="24" borderId="0" xfId="0" applyFont="1" applyFill="1"/>
    <xf numFmtId="9" fontId="17" fillId="24" borderId="0" xfId="9" applyNumberFormat="1" applyFont="1" applyFill="1"/>
    <xf numFmtId="0" fontId="17" fillId="24" borderId="0" xfId="0" quotePrefix="1" applyFont="1" applyFill="1"/>
    <xf numFmtId="4" fontId="17" fillId="24" borderId="0" xfId="1" applyNumberFormat="1" applyFont="1" applyFill="1"/>
    <xf numFmtId="0" fontId="17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0" fontId="14" fillId="25" borderId="0" xfId="0" applyFont="1" applyFill="1" applyAlignment="1">
      <alignment vertical="center"/>
    </xf>
    <xf numFmtId="0" fontId="16" fillId="25" borderId="0" xfId="0" applyFont="1" applyFill="1"/>
    <xf numFmtId="0" fontId="20" fillId="25" borderId="0" xfId="0" applyFont="1" applyFill="1"/>
    <xf numFmtId="0" fontId="17" fillId="25" borderId="0" xfId="0" applyFont="1" applyFill="1"/>
    <xf numFmtId="0" fontId="20" fillId="25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6" fillId="20" borderId="0" xfId="0" applyFont="1" applyFill="1"/>
    <xf numFmtId="0" fontId="20" fillId="20" borderId="0" xfId="0" applyFont="1" applyFill="1"/>
    <xf numFmtId="0" fontId="17" fillId="20" borderId="0" xfId="0" applyFont="1" applyFill="1"/>
    <xf numFmtId="0" fontId="17" fillId="20" borderId="0" xfId="0" quotePrefix="1" applyFont="1" applyFill="1"/>
    <xf numFmtId="170" fontId="17" fillId="20" borderId="0" xfId="1" applyNumberFormat="1" applyFont="1" applyFill="1"/>
    <xf numFmtId="2" fontId="17" fillId="20" borderId="0" xfId="0" applyNumberFormat="1" applyFont="1" applyFill="1"/>
    <xf numFmtId="3" fontId="17" fillId="20" borderId="0" xfId="0" applyNumberFormat="1" applyFont="1" applyFill="1"/>
    <xf numFmtId="0" fontId="17" fillId="20" borderId="0" xfId="1" applyNumberFormat="1" applyFont="1" applyFill="1"/>
    <xf numFmtId="4" fontId="17" fillId="20" borderId="0" xfId="0" applyNumberFormat="1" applyFont="1" applyFill="1"/>
    <xf numFmtId="9" fontId="17" fillId="20" borderId="0" xfId="9" applyNumberFormat="1" applyFont="1" applyFill="1"/>
    <xf numFmtId="0" fontId="16" fillId="20" borderId="0" xfId="0" applyFont="1" applyFill="1" applyAlignment="1">
      <alignment vertical="center"/>
    </xf>
    <xf numFmtId="0" fontId="20" fillId="20" borderId="0" xfId="0" applyFont="1" applyFill="1" applyAlignment="1">
      <alignment vertical="center"/>
    </xf>
    <xf numFmtId="0" fontId="17" fillId="25" borderId="0" xfId="0" applyFont="1" applyFill="1" applyAlignment="1">
      <alignment vertical="center"/>
    </xf>
    <xf numFmtId="3" fontId="16" fillId="20" borderId="0" xfId="1" applyNumberFormat="1" applyFont="1" applyFill="1"/>
    <xf numFmtId="0" fontId="16" fillId="26" borderId="0" xfId="0" applyFont="1" applyFill="1"/>
    <xf numFmtId="0" fontId="20" fillId="26" borderId="0" xfId="0" applyFont="1" applyFill="1"/>
    <xf numFmtId="0" fontId="17" fillId="26" borderId="0" xfId="0" applyFont="1" applyFill="1"/>
    <xf numFmtId="4" fontId="16" fillId="26" borderId="0" xfId="1" applyNumberFormat="1" applyFont="1" applyFill="1"/>
    <xf numFmtId="175" fontId="17" fillId="26" borderId="0" xfId="1" applyNumberFormat="1" applyFont="1" applyFill="1"/>
    <xf numFmtId="4" fontId="17" fillId="26" borderId="0" xfId="1" applyNumberFormat="1" applyFont="1" applyFill="1"/>
    <xf numFmtId="3" fontId="17" fillId="26" borderId="0" xfId="1" applyNumberFormat="1" applyFont="1" applyFill="1"/>
    <xf numFmtId="9" fontId="17" fillId="26" borderId="0" xfId="9" applyFont="1" applyFill="1"/>
    <xf numFmtId="0" fontId="16" fillId="27" borderId="0" xfId="0" applyFont="1" applyFill="1"/>
    <xf numFmtId="0" fontId="17" fillId="27" borderId="0" xfId="0" applyFont="1" applyFill="1"/>
    <xf numFmtId="0" fontId="20" fillId="27" borderId="0" xfId="0" applyFont="1" applyFill="1"/>
    <xf numFmtId="4" fontId="16" fillId="27" borderId="0" xfId="0" applyNumberFormat="1" applyFont="1" applyFill="1"/>
    <xf numFmtId="4" fontId="16" fillId="27" borderId="0" xfId="1" applyNumberFormat="1" applyFont="1" applyFill="1"/>
    <xf numFmtId="0" fontId="16" fillId="28" borderId="0" xfId="0" applyFont="1" applyFill="1"/>
    <xf numFmtId="0" fontId="17" fillId="28" borderId="0" xfId="0" applyFont="1" applyFill="1"/>
    <xf numFmtId="0" fontId="20" fillId="28" borderId="0" xfId="0" applyFont="1" applyFill="1"/>
    <xf numFmtId="4" fontId="17" fillId="28" borderId="0" xfId="0" applyNumberFormat="1" applyFont="1" applyFill="1"/>
    <xf numFmtId="9" fontId="20" fillId="28" borderId="0" xfId="0" applyNumberFormat="1" applyFont="1" applyFill="1"/>
    <xf numFmtId="4" fontId="16" fillId="28" borderId="0" xfId="1" applyNumberFormat="1" applyFont="1" applyFill="1"/>
    <xf numFmtId="0" fontId="17" fillId="28" borderId="0" xfId="0" quotePrefix="1" applyFont="1" applyFill="1"/>
    <xf numFmtId="4" fontId="17" fillId="28" borderId="0" xfId="1" applyNumberFormat="1" applyFont="1" applyFill="1"/>
    <xf numFmtId="0" fontId="21" fillId="6" borderId="0" xfId="0" applyFont="1" applyFill="1"/>
  </cellXfs>
  <cellStyles count="31">
    <cellStyle name="Dezimal_ARTKALK" xfId="2"/>
    <cellStyle name="Dezimal_KOSTANAL" xfId="3"/>
    <cellStyle name="Dezimal_Tabelle1 (3)" xfId="4"/>
    <cellStyle name="Dezimal_Tabelle1_14. Vertreterverkäufe" xfId="5"/>
    <cellStyle name="Komma" xfId="1" builtinId="3"/>
    <cellStyle name="Leicht" xfId="6"/>
    <cellStyle name="Mitte" xfId="7"/>
    <cellStyle name="Mittel" xfId="8"/>
    <cellStyle name="Prozent" xfId="9" builtinId="5"/>
    <cellStyle name="Schwer" xfId="10"/>
    <cellStyle name="Standard" xfId="0" builtinId="0"/>
    <cellStyle name="Standard_10. Einmaleins" xfId="11"/>
    <cellStyle name="Standard_6. Lohnabrechng." xfId="12"/>
    <cellStyle name="Standard_7. Ertrag" xfId="13"/>
    <cellStyle name="Standard_8. Kurs" xfId="14"/>
    <cellStyle name="Standard_9. Verbrauch" xfId="15"/>
    <cellStyle name="Standard_ANGVERG" xfId="16"/>
    <cellStyle name="Standard_ARTKALK" xfId="17"/>
    <cellStyle name="Standard_BESTELL" xfId="18"/>
    <cellStyle name="Standard_Info" xfId="19"/>
    <cellStyle name="Standard_KONKANA" xfId="20"/>
    <cellStyle name="Standard_KOSTANAL" xfId="21"/>
    <cellStyle name="Standard_LOHN" xfId="22"/>
    <cellStyle name="Standard_REISEKOS" xfId="23"/>
    <cellStyle name="Standard_Tabelle1" xfId="24"/>
    <cellStyle name="Standard_Tabelle1 (2)" xfId="25"/>
    <cellStyle name="Standard_Tabelle1 (3)" xfId="26"/>
    <cellStyle name="Standard_Tabelle1_14. Vertreterverkäufe" xfId="27"/>
    <cellStyle name="Standard_VERKDAT.XLS" xfId="28"/>
    <cellStyle name="Standard_Wasserverbrauch im Haushalt" xfId="29"/>
    <cellStyle name="Titel" xfId="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FFCCFF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101</xdr:row>
      <xdr:rowOff>0</xdr:rowOff>
    </xdr:from>
    <xdr:to>
      <xdr:col>3</xdr:col>
      <xdr:colOff>0</xdr:colOff>
      <xdr:row>102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0" y="19792950"/>
          <a:ext cx="354330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A00-000002080000}"/>
            </a:ext>
          </a:extLst>
        </xdr:cNvPr>
        <xdr:cNvSpPr>
          <a:spLocks noChangeArrowheads="1"/>
        </xdr:cNvSpPr>
      </xdr:nvSpPr>
      <xdr:spPr bwMode="auto">
        <a:xfrm>
          <a:off x="0" y="523875"/>
          <a:ext cx="4933950" cy="381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LN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Lohnabrechng."/>
      <sheetName val="Marge"/>
      <sheetName val="Proz. Veränderung"/>
      <sheetName val="Datum"/>
      <sheetName val="Benzinverbrauch"/>
      <sheetName val="Verkäufe"/>
      <sheetName val="Buchhaltung"/>
      <sheetName val="Kursumrechng."/>
      <sheetName val="Proz. Anteil"/>
      <sheetName val="Einmale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</row>
        <row r="5">
          <cell r="B5">
            <v>2</v>
          </cell>
          <cell r="C5">
            <v>4</v>
          </cell>
          <cell r="D5">
            <v>6</v>
          </cell>
          <cell r="E5">
            <v>8</v>
          </cell>
          <cell r="F5">
            <v>10</v>
          </cell>
          <cell r="G5">
            <v>12</v>
          </cell>
          <cell r="H5">
            <v>14</v>
          </cell>
          <cell r="I5">
            <v>16</v>
          </cell>
          <cell r="J5">
            <v>18</v>
          </cell>
          <cell r="K5">
            <v>20</v>
          </cell>
        </row>
        <row r="6">
          <cell r="B6">
            <v>3</v>
          </cell>
          <cell r="C6">
            <v>6</v>
          </cell>
          <cell r="D6">
            <v>9</v>
          </cell>
          <cell r="E6">
            <v>12</v>
          </cell>
          <cell r="F6">
            <v>15</v>
          </cell>
          <cell r="G6">
            <v>18</v>
          </cell>
          <cell r="H6">
            <v>21</v>
          </cell>
          <cell r="I6">
            <v>24</v>
          </cell>
          <cell r="J6">
            <v>27</v>
          </cell>
          <cell r="K6">
            <v>30</v>
          </cell>
        </row>
        <row r="7">
          <cell r="B7">
            <v>4</v>
          </cell>
          <cell r="C7">
            <v>8</v>
          </cell>
          <cell r="D7">
            <v>12</v>
          </cell>
          <cell r="E7">
            <v>16</v>
          </cell>
          <cell r="F7">
            <v>20</v>
          </cell>
          <cell r="G7">
            <v>24</v>
          </cell>
          <cell r="H7">
            <v>28</v>
          </cell>
          <cell r="I7">
            <v>32</v>
          </cell>
          <cell r="J7">
            <v>36</v>
          </cell>
          <cell r="K7">
            <v>40</v>
          </cell>
        </row>
        <row r="8">
          <cell r="B8">
            <v>5</v>
          </cell>
          <cell r="C8">
            <v>10</v>
          </cell>
          <cell r="D8">
            <v>15</v>
          </cell>
          <cell r="E8">
            <v>20</v>
          </cell>
          <cell r="F8">
            <v>25</v>
          </cell>
          <cell r="G8">
            <v>30</v>
          </cell>
          <cell r="H8">
            <v>35</v>
          </cell>
          <cell r="I8">
            <v>40</v>
          </cell>
          <cell r="J8">
            <v>45</v>
          </cell>
          <cell r="K8">
            <v>50</v>
          </cell>
        </row>
        <row r="9">
          <cell r="B9">
            <v>6</v>
          </cell>
          <cell r="C9">
            <v>12</v>
          </cell>
          <cell r="D9">
            <v>18</v>
          </cell>
          <cell r="E9">
            <v>24</v>
          </cell>
          <cell r="F9">
            <v>30</v>
          </cell>
          <cell r="G9">
            <v>36</v>
          </cell>
          <cell r="H9">
            <v>42</v>
          </cell>
          <cell r="I9">
            <v>48</v>
          </cell>
          <cell r="J9">
            <v>54</v>
          </cell>
          <cell r="K9">
            <v>60</v>
          </cell>
        </row>
        <row r="10">
          <cell r="B10">
            <v>7</v>
          </cell>
          <cell r="C10">
            <v>14</v>
          </cell>
          <cell r="D10">
            <v>21</v>
          </cell>
          <cell r="E10">
            <v>28</v>
          </cell>
          <cell r="F10">
            <v>35</v>
          </cell>
          <cell r="G10">
            <v>42</v>
          </cell>
          <cell r="H10">
            <v>49</v>
          </cell>
          <cell r="I10">
            <v>56</v>
          </cell>
          <cell r="J10">
            <v>63</v>
          </cell>
          <cell r="K10">
            <v>70</v>
          </cell>
        </row>
        <row r="11">
          <cell r="B11">
            <v>8</v>
          </cell>
          <cell r="C11">
            <v>16</v>
          </cell>
          <cell r="D11">
            <v>24</v>
          </cell>
          <cell r="E11">
            <v>32</v>
          </cell>
          <cell r="F11">
            <v>40</v>
          </cell>
          <cell r="G11">
            <v>48</v>
          </cell>
          <cell r="H11">
            <v>56</v>
          </cell>
          <cell r="I11">
            <v>64</v>
          </cell>
          <cell r="J11">
            <v>72</v>
          </cell>
          <cell r="K11">
            <v>80</v>
          </cell>
        </row>
        <row r="12">
          <cell r="B12">
            <v>9</v>
          </cell>
          <cell r="C12">
            <v>18</v>
          </cell>
          <cell r="D12">
            <v>27</v>
          </cell>
          <cell r="E12">
            <v>36</v>
          </cell>
          <cell r="F12">
            <v>45</v>
          </cell>
          <cell r="G12">
            <v>54</v>
          </cell>
          <cell r="H12">
            <v>63</v>
          </cell>
          <cell r="I12">
            <v>72</v>
          </cell>
          <cell r="J12">
            <v>81</v>
          </cell>
          <cell r="K12">
            <v>90</v>
          </cell>
        </row>
        <row r="13">
          <cell r="B13">
            <v>10</v>
          </cell>
          <cell r="C13">
            <v>20</v>
          </cell>
          <cell r="D13">
            <v>30</v>
          </cell>
          <cell r="E13">
            <v>40</v>
          </cell>
          <cell r="F13">
            <v>50</v>
          </cell>
          <cell r="G13">
            <v>60</v>
          </cell>
          <cell r="H13">
            <v>70</v>
          </cell>
          <cell r="I13">
            <v>80</v>
          </cell>
          <cell r="J13">
            <v>90</v>
          </cell>
          <cell r="K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showRowColHeaders="0" tabSelected="1" zoomScale="55" zoomScaleNormal="55" workbookViewId="0"/>
  </sheetViews>
  <sheetFormatPr baseColWidth="10" defaultColWidth="10.88671875" defaultRowHeight="30.75"/>
  <cols>
    <col min="1" max="16384" width="10.88671875" style="403"/>
  </cols>
  <sheetData>
    <row r="1" spans="1:5" s="402" customFormat="1"/>
    <row r="2" spans="1:5" s="402" customFormat="1" ht="91.9">
      <c r="A2" s="407" t="s">
        <v>0</v>
      </c>
    </row>
    <row r="3" spans="1:5" s="402" customFormat="1"/>
    <row r="4" spans="1:5">
      <c r="A4" s="403" t="s">
        <v>1</v>
      </c>
    </row>
    <row r="6" spans="1:5">
      <c r="E6" s="404" t="s">
        <v>322</v>
      </c>
    </row>
    <row r="7" spans="1:5">
      <c r="E7" s="404" t="s">
        <v>323</v>
      </c>
    </row>
    <row r="8" spans="1:5">
      <c r="E8" s="404" t="s">
        <v>324</v>
      </c>
    </row>
    <row r="10" spans="1:5">
      <c r="C10" s="405" t="s">
        <v>285</v>
      </c>
    </row>
    <row r="12" spans="1:5">
      <c r="A12" s="403" t="s">
        <v>2</v>
      </c>
    </row>
    <row r="18" spans="1:1">
      <c r="A18" s="406" t="s">
        <v>3</v>
      </c>
    </row>
  </sheetData>
  <printOptions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zoomScaleNormal="100" workbookViewId="0"/>
  </sheetViews>
  <sheetFormatPr baseColWidth="10" defaultColWidth="11.5546875" defaultRowHeight="21"/>
  <cols>
    <col min="1" max="1" width="24.5546875" style="410" bestFit="1" customWidth="1"/>
    <col min="2" max="2" width="17.109375" style="411" customWidth="1"/>
    <col min="3" max="3" width="24.109375" style="412" customWidth="1"/>
    <col min="4" max="4" width="26.6640625" style="409" customWidth="1"/>
    <col min="5" max="16384" width="11.5546875" style="409"/>
  </cols>
  <sheetData>
    <row r="1" spans="1:3">
      <c r="A1" s="325" t="s">
        <v>293</v>
      </c>
      <c r="B1" s="457" t="s">
        <v>119</v>
      </c>
      <c r="C1" s="458"/>
    </row>
    <row r="2" spans="1:3">
      <c r="A2" s="333"/>
      <c r="B2" s="459" t="s">
        <v>289</v>
      </c>
      <c r="C2" s="460"/>
    </row>
    <row r="5" spans="1:3">
      <c r="A5" s="410" t="s">
        <v>120</v>
      </c>
    </row>
    <row r="7" spans="1:3">
      <c r="A7" s="413" t="s">
        <v>121</v>
      </c>
      <c r="B7" s="414">
        <f ca="1">TODAY()-30</f>
        <v>43085</v>
      </c>
    </row>
    <row r="8" spans="1:3">
      <c r="A8" s="413" t="s">
        <v>122</v>
      </c>
      <c r="B8" s="415" t="s">
        <v>123</v>
      </c>
    </row>
    <row r="9" spans="1:3">
      <c r="A9" s="413" t="s">
        <v>124</v>
      </c>
      <c r="B9" s="416">
        <v>42.5</v>
      </c>
    </row>
    <row r="11" spans="1:3">
      <c r="A11" s="417" t="s">
        <v>125</v>
      </c>
      <c r="B11" s="418">
        <v>87</v>
      </c>
      <c r="C11" s="419"/>
    </row>
    <row r="12" spans="1:3">
      <c r="A12" s="420" t="s">
        <v>126</v>
      </c>
      <c r="B12" s="421">
        <v>7</v>
      </c>
      <c r="C12" s="422"/>
    </row>
    <row r="13" spans="1:3" ht="21.4" thickBot="1">
      <c r="A13" s="420" t="s">
        <v>127</v>
      </c>
      <c r="B13" s="421">
        <v>3</v>
      </c>
      <c r="C13" s="423"/>
    </row>
    <row r="14" spans="1:3" ht="38.25" customHeight="1" thickBot="1">
      <c r="A14" s="451" t="s">
        <v>6</v>
      </c>
      <c r="B14" s="452"/>
      <c r="C14" s="453"/>
    </row>
    <row r="15" spans="1:3">
      <c r="A15" s="420"/>
      <c r="B15" s="424"/>
      <c r="C15" s="425"/>
    </row>
    <row r="16" spans="1:3">
      <c r="A16" s="420" t="s">
        <v>128</v>
      </c>
      <c r="B16" s="884">
        <v>4.2000000000000003E-2</v>
      </c>
      <c r="C16" s="422"/>
    </row>
    <row r="17" spans="1:3">
      <c r="A17" s="420" t="s">
        <v>129</v>
      </c>
      <c r="B17" s="884">
        <v>1.0999999999999999E-2</v>
      </c>
      <c r="C17" s="422"/>
    </row>
    <row r="18" spans="1:3">
      <c r="A18" s="420" t="s">
        <v>130</v>
      </c>
      <c r="B18" s="884">
        <v>2.7E-2</v>
      </c>
      <c r="C18" s="422"/>
    </row>
    <row r="19" spans="1:3">
      <c r="A19" s="420" t="s">
        <v>131</v>
      </c>
      <c r="B19" s="884">
        <v>0.08</v>
      </c>
      <c r="C19" s="422"/>
    </row>
    <row r="20" spans="1:3">
      <c r="A20" s="420"/>
      <c r="B20" s="426"/>
      <c r="C20" s="454"/>
    </row>
    <row r="21" spans="1:3" ht="38.25" customHeight="1" thickBot="1">
      <c r="A21" s="448" t="s">
        <v>11</v>
      </c>
      <c r="B21" s="449"/>
      <c r="C21" s="450"/>
    </row>
    <row r="22" spans="1:3" ht="21.4" thickTop="1"/>
    <row r="100" spans="1:3">
      <c r="A100" s="427" t="s">
        <v>14</v>
      </c>
      <c r="B100" s="428"/>
      <c r="C100" s="428"/>
    </row>
    <row r="101" spans="1:3">
      <c r="A101" s="428"/>
      <c r="B101" s="428"/>
      <c r="C101" s="428"/>
    </row>
    <row r="102" spans="1:3">
      <c r="A102" s="427" t="s">
        <v>120</v>
      </c>
      <c r="B102" s="429"/>
      <c r="C102" s="430"/>
    </row>
    <row r="103" spans="1:3">
      <c r="A103" s="427"/>
      <c r="B103" s="429"/>
      <c r="C103" s="430"/>
    </row>
    <row r="104" spans="1:3">
      <c r="A104" s="431" t="s">
        <v>121</v>
      </c>
      <c r="B104" s="432">
        <f ca="1">B7</f>
        <v>43085</v>
      </c>
      <c r="C104" s="430"/>
    </row>
    <row r="105" spans="1:3">
      <c r="A105" s="431" t="s">
        <v>122</v>
      </c>
      <c r="B105" s="433" t="s">
        <v>123</v>
      </c>
      <c r="C105" s="430"/>
    </row>
    <row r="106" spans="1:3">
      <c r="A106" s="431" t="s">
        <v>124</v>
      </c>
      <c r="B106" s="434">
        <v>42.5</v>
      </c>
      <c r="C106" s="430"/>
    </row>
    <row r="107" spans="1:3">
      <c r="A107" s="427"/>
      <c r="B107" s="435"/>
      <c r="C107" s="430"/>
    </row>
    <row r="108" spans="1:3">
      <c r="A108" s="436" t="s">
        <v>125</v>
      </c>
      <c r="B108" s="437">
        <v>87</v>
      </c>
      <c r="C108" s="438">
        <f>B106*B108</f>
        <v>3697.5</v>
      </c>
    </row>
    <row r="109" spans="1:3">
      <c r="A109" s="439" t="s">
        <v>126</v>
      </c>
      <c r="B109" s="440">
        <v>7</v>
      </c>
      <c r="C109" s="441">
        <f>B106*125%*B109</f>
        <v>371.875</v>
      </c>
    </row>
    <row r="110" spans="1:3">
      <c r="A110" s="439" t="s">
        <v>127</v>
      </c>
      <c r="B110" s="440">
        <v>3</v>
      </c>
      <c r="C110" s="441">
        <f>B106*150%*B110</f>
        <v>191.25</v>
      </c>
    </row>
    <row r="111" spans="1:3">
      <c r="A111" s="439" t="s">
        <v>6</v>
      </c>
      <c r="B111" s="440"/>
      <c r="C111" s="442">
        <f>SUM(C108:C110)</f>
        <v>4260.625</v>
      </c>
    </row>
    <row r="112" spans="1:3">
      <c r="A112" s="439"/>
      <c r="B112" s="440"/>
      <c r="C112" s="443"/>
    </row>
    <row r="113" spans="1:3">
      <c r="A113" s="439" t="s">
        <v>128</v>
      </c>
      <c r="B113" s="444">
        <v>4.2000000000000003E-2</v>
      </c>
      <c r="C113" s="441">
        <f>B113*$C$111</f>
        <v>178.94625000000002</v>
      </c>
    </row>
    <row r="114" spans="1:3">
      <c r="A114" s="439" t="s">
        <v>129</v>
      </c>
      <c r="B114" s="444">
        <v>1.0999999999999999E-2</v>
      </c>
      <c r="C114" s="441">
        <f>B114*$C$111</f>
        <v>46.866875</v>
      </c>
    </row>
    <row r="115" spans="1:3">
      <c r="A115" s="439" t="s">
        <v>130</v>
      </c>
      <c r="B115" s="444">
        <v>2.7E-2</v>
      </c>
      <c r="C115" s="441">
        <f>B115*$C$111</f>
        <v>115.03687499999999</v>
      </c>
    </row>
    <row r="116" spans="1:3">
      <c r="A116" s="439" t="s">
        <v>131</v>
      </c>
      <c r="B116" s="444">
        <v>0.08</v>
      </c>
      <c r="C116" s="441">
        <f>B116*$C$111</f>
        <v>340.85</v>
      </c>
    </row>
    <row r="117" spans="1:3">
      <c r="A117" s="439"/>
      <c r="B117" s="445"/>
      <c r="C117" s="456"/>
    </row>
    <row r="118" spans="1:3">
      <c r="A118" s="446" t="s">
        <v>11</v>
      </c>
      <c r="B118" s="447"/>
      <c r="C118" s="455">
        <f>C111-SUM(C113:C116)</f>
        <v>3578.9250000000002</v>
      </c>
    </row>
  </sheetData>
  <pageMargins left="0.98425196850393704" right="0.59055118110236227" top="0.78740157480314965" bottom="0.78740157480314965" header="0.51181102362204722" footer="0.31496062992125984"/>
  <pageSetup paperSize="9" orientation="landscape" horizontalDpi="4294967292" verticalDpi="0" copies="0" r:id="rId1"/>
  <headerFooter alignWithMargins="0">
    <oddFooter>&amp;L&amp;D&amp;RSeite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zoomScaleNormal="100" workbookViewId="0"/>
  </sheetViews>
  <sheetFormatPr baseColWidth="10" defaultColWidth="11.5546875" defaultRowHeight="21"/>
  <cols>
    <col min="1" max="1" width="18.44140625" style="461" bestFit="1" customWidth="1"/>
    <col min="2" max="2" width="20.88671875" style="461" customWidth="1"/>
    <col min="3" max="3" width="15.77734375" style="461" customWidth="1"/>
    <col min="4" max="4" width="16.109375" style="461" customWidth="1"/>
    <col min="5" max="16384" width="11.5546875" style="461"/>
  </cols>
  <sheetData>
    <row r="1" spans="1:4">
      <c r="A1" s="481" t="s">
        <v>293</v>
      </c>
      <c r="B1" s="482" t="s">
        <v>325</v>
      </c>
      <c r="C1" s="487"/>
      <c r="D1" s="483"/>
    </row>
    <row r="2" spans="1:4">
      <c r="A2" s="484"/>
      <c r="B2" s="485"/>
      <c r="C2" s="485"/>
      <c r="D2" s="486"/>
    </row>
    <row r="4" spans="1:4">
      <c r="A4" s="462" t="s">
        <v>132</v>
      </c>
      <c r="B4" s="463"/>
      <c r="C4" s="463"/>
      <c r="D4" s="463"/>
    </row>
    <row r="5" spans="1:4">
      <c r="A5" s="462"/>
      <c r="B5" s="463"/>
      <c r="C5" s="463"/>
      <c r="D5" s="463"/>
    </row>
    <row r="6" spans="1:4">
      <c r="A6" s="464" t="s">
        <v>133</v>
      </c>
      <c r="B6" s="465" t="s">
        <v>134</v>
      </c>
      <c r="C6" s="465" t="s">
        <v>135</v>
      </c>
      <c r="D6" s="465" t="s">
        <v>136</v>
      </c>
    </row>
    <row r="8" spans="1:4">
      <c r="A8" s="464" t="s">
        <v>137</v>
      </c>
      <c r="B8" s="466" t="s">
        <v>138</v>
      </c>
      <c r="C8" s="467"/>
      <c r="D8" s="468">
        <v>1000</v>
      </c>
    </row>
    <row r="9" spans="1:4">
      <c r="B9" s="466" t="s">
        <v>139</v>
      </c>
      <c r="C9" s="467"/>
      <c r="D9" s="468">
        <v>6000</v>
      </c>
    </row>
    <row r="10" spans="1:4">
      <c r="B10" s="466" t="s">
        <v>140</v>
      </c>
      <c r="C10" s="467"/>
      <c r="D10" s="468">
        <v>3000</v>
      </c>
    </row>
    <row r="11" spans="1:4">
      <c r="B11" s="466" t="s">
        <v>141</v>
      </c>
      <c r="C11" s="467"/>
      <c r="D11" s="468">
        <v>5000</v>
      </c>
    </row>
    <row r="12" spans="1:4">
      <c r="B12" s="466" t="s">
        <v>142</v>
      </c>
      <c r="C12" s="467"/>
      <c r="D12" s="468">
        <v>5000</v>
      </c>
    </row>
    <row r="13" spans="1:4">
      <c r="B13" s="466" t="s">
        <v>143</v>
      </c>
      <c r="C13" s="467"/>
      <c r="D13" s="468">
        <v>3000</v>
      </c>
    </row>
    <row r="14" spans="1:4">
      <c r="C14" s="469"/>
    </row>
    <row r="15" spans="1:4">
      <c r="C15" s="469"/>
    </row>
    <row r="18" spans="1:4">
      <c r="A18" s="464" t="s">
        <v>113</v>
      </c>
      <c r="C18" s="470" t="s">
        <v>144</v>
      </c>
      <c r="D18" s="467"/>
    </row>
    <row r="100" spans="1:4">
      <c r="A100" s="471" t="s">
        <v>14</v>
      </c>
      <c r="B100" s="472"/>
      <c r="C100" s="472"/>
      <c r="D100" s="472"/>
    </row>
    <row r="101" spans="1:4">
      <c r="A101" s="472"/>
      <c r="B101" s="472"/>
      <c r="C101" s="472"/>
      <c r="D101" s="472"/>
    </row>
    <row r="102" spans="1:4">
      <c r="A102" s="473" t="s">
        <v>133</v>
      </c>
      <c r="B102" s="474" t="s">
        <v>134</v>
      </c>
      <c r="C102" s="474" t="s">
        <v>135</v>
      </c>
      <c r="D102" s="474" t="s">
        <v>136</v>
      </c>
    </row>
    <row r="103" spans="1:4">
      <c r="A103" s="472"/>
      <c r="B103" s="472"/>
      <c r="C103" s="472"/>
      <c r="D103" s="472"/>
    </row>
    <row r="104" spans="1:4">
      <c r="A104" s="473" t="s">
        <v>137</v>
      </c>
      <c r="B104" s="475" t="s">
        <v>138</v>
      </c>
      <c r="C104" s="476">
        <f t="shared" ref="C104:C109" si="0">D104/$D$114</f>
        <v>4.3478260869565216E-2</v>
      </c>
      <c r="D104" s="477">
        <v>1000</v>
      </c>
    </row>
    <row r="105" spans="1:4">
      <c r="A105" s="472"/>
      <c r="B105" s="475" t="s">
        <v>139</v>
      </c>
      <c r="C105" s="476">
        <f t="shared" si="0"/>
        <v>0.2608695652173913</v>
      </c>
      <c r="D105" s="477">
        <v>6000</v>
      </c>
    </row>
    <row r="106" spans="1:4">
      <c r="A106" s="472"/>
      <c r="B106" s="475" t="s">
        <v>140</v>
      </c>
      <c r="C106" s="476">
        <f t="shared" si="0"/>
        <v>0.13043478260869565</v>
      </c>
      <c r="D106" s="477">
        <v>3000</v>
      </c>
    </row>
    <row r="107" spans="1:4">
      <c r="A107" s="472"/>
      <c r="B107" s="475" t="s">
        <v>141</v>
      </c>
      <c r="C107" s="476">
        <f t="shared" si="0"/>
        <v>0.21739130434782608</v>
      </c>
      <c r="D107" s="477">
        <v>5000</v>
      </c>
    </row>
    <row r="108" spans="1:4">
      <c r="A108" s="472"/>
      <c r="B108" s="475" t="s">
        <v>142</v>
      </c>
      <c r="C108" s="476">
        <f t="shared" si="0"/>
        <v>0.21739130434782608</v>
      </c>
      <c r="D108" s="477">
        <v>5000</v>
      </c>
    </row>
    <row r="109" spans="1:4">
      <c r="A109" s="472"/>
      <c r="B109" s="475" t="s">
        <v>143</v>
      </c>
      <c r="C109" s="476">
        <f t="shared" si="0"/>
        <v>0.13043478260869565</v>
      </c>
      <c r="D109" s="477">
        <v>3000</v>
      </c>
    </row>
    <row r="110" spans="1:4">
      <c r="A110" s="472"/>
      <c r="B110" s="472"/>
      <c r="C110" s="478"/>
      <c r="D110" s="472"/>
    </row>
    <row r="111" spans="1:4">
      <c r="A111" s="472"/>
      <c r="B111" s="472"/>
      <c r="C111" s="478"/>
      <c r="D111" s="472"/>
    </row>
    <row r="112" spans="1:4">
      <c r="A112" s="472"/>
      <c r="B112" s="472"/>
      <c r="C112" s="472"/>
      <c r="D112" s="472"/>
    </row>
    <row r="113" spans="1:4">
      <c r="A113" s="472"/>
      <c r="B113" s="472"/>
      <c r="C113" s="472"/>
      <c r="D113" s="472"/>
    </row>
    <row r="114" spans="1:4">
      <c r="A114" s="473" t="s">
        <v>113</v>
      </c>
      <c r="B114" s="472"/>
      <c r="C114" s="479" t="s">
        <v>144</v>
      </c>
      <c r="D114" s="480">
        <f>SUM(D104:D113)</f>
        <v>23000</v>
      </c>
    </row>
  </sheetData>
  <pageMargins left="1.1000000000000001" right="0.78740157480314965" top="0.98425196850393704" bottom="0.98425196850393704" header="0.51181102300000003" footer="0.51181102300000003"/>
  <pageSetup paperSize="0" orientation="portrait" horizontalDpi="0" verticalDpi="0" copies="0"/>
  <headerFooter alignWithMargins="0">
    <oddHeader>&amp;F</oddHeader>
    <oddFooter>Seite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showGridLines="0" zoomScaleNormal="100" workbookViewId="0"/>
  </sheetViews>
  <sheetFormatPr baseColWidth="10" defaultColWidth="11.5546875" defaultRowHeight="18"/>
  <cols>
    <col min="1" max="1" width="11" style="492" bestFit="1" customWidth="1"/>
    <col min="2" max="2" width="19.88671875" style="492" customWidth="1"/>
    <col min="3" max="3" width="18.6640625" style="492" bestFit="1" customWidth="1"/>
    <col min="4" max="4" width="12.77734375" style="492" bestFit="1" customWidth="1"/>
    <col min="5" max="5" width="11.33203125" style="492" customWidth="1"/>
    <col min="6" max="6" width="13" style="492" customWidth="1"/>
    <col min="7" max="7" width="14.77734375" style="492" customWidth="1"/>
    <col min="8" max="8" width="10.33203125" style="492" bestFit="1" customWidth="1"/>
    <col min="9" max="16384" width="11.5546875" style="492"/>
  </cols>
  <sheetData>
    <row r="1" spans="1:8" ht="24" customHeight="1">
      <c r="A1" s="488" t="s">
        <v>293</v>
      </c>
      <c r="B1" s="489" t="s">
        <v>290</v>
      </c>
      <c r="C1" s="489"/>
      <c r="D1" s="489"/>
      <c r="E1" s="490"/>
      <c r="F1" s="524"/>
      <c r="G1" s="524"/>
      <c r="H1" s="491"/>
    </row>
    <row r="3" spans="1:8">
      <c r="A3" s="493" t="s">
        <v>145</v>
      </c>
      <c r="B3" s="493"/>
      <c r="C3" s="493"/>
      <c r="D3" s="493"/>
      <c r="E3" s="493"/>
      <c r="F3" s="493"/>
      <c r="G3" s="493"/>
      <c r="H3" s="493"/>
    </row>
    <row r="5" spans="1:8">
      <c r="A5" s="494"/>
    </row>
    <row r="6" spans="1:8">
      <c r="A6" s="495" t="s">
        <v>146</v>
      </c>
      <c r="B6" s="495" t="s">
        <v>147</v>
      </c>
      <c r="C6" s="495" t="s">
        <v>148</v>
      </c>
      <c r="D6" s="495" t="s">
        <v>149</v>
      </c>
      <c r="E6" s="495" t="s">
        <v>150</v>
      </c>
      <c r="F6" s="495" t="s">
        <v>151</v>
      </c>
      <c r="G6" s="495" t="s">
        <v>152</v>
      </c>
      <c r="H6" s="495" t="s">
        <v>303</v>
      </c>
    </row>
    <row r="7" spans="1:8">
      <c r="A7" s="496">
        <v>41188</v>
      </c>
      <c r="B7" s="497" t="s">
        <v>154</v>
      </c>
      <c r="C7" s="497" t="s">
        <v>155</v>
      </c>
      <c r="D7" s="498" t="s">
        <v>156</v>
      </c>
      <c r="E7" s="499">
        <v>100</v>
      </c>
      <c r="F7" s="500">
        <v>250</v>
      </c>
      <c r="G7" s="501"/>
      <c r="H7" s="502"/>
    </row>
    <row r="8" spans="1:8">
      <c r="A8" s="496">
        <v>41189</v>
      </c>
      <c r="B8" s="497" t="s">
        <v>157</v>
      </c>
      <c r="C8" s="497" t="s">
        <v>158</v>
      </c>
      <c r="D8" s="498" t="s">
        <v>159</v>
      </c>
      <c r="E8" s="499">
        <v>200</v>
      </c>
      <c r="F8" s="500">
        <v>100</v>
      </c>
      <c r="G8" s="501"/>
      <c r="H8" s="502"/>
    </row>
    <row r="9" spans="1:8">
      <c r="A9" s="496">
        <v>41190</v>
      </c>
      <c r="B9" s="497" t="s">
        <v>160</v>
      </c>
      <c r="C9" s="497" t="s">
        <v>161</v>
      </c>
      <c r="D9" s="498" t="s">
        <v>162</v>
      </c>
      <c r="E9" s="499">
        <v>20</v>
      </c>
      <c r="F9" s="500">
        <v>230</v>
      </c>
      <c r="G9" s="501"/>
      <c r="H9" s="502"/>
    </row>
    <row r="10" spans="1:8">
      <c r="A10" s="496">
        <v>41191</v>
      </c>
      <c r="B10" s="497" t="s">
        <v>163</v>
      </c>
      <c r="C10" s="497" t="s">
        <v>164</v>
      </c>
      <c r="D10" s="498" t="s">
        <v>165</v>
      </c>
      <c r="E10" s="499">
        <v>500</v>
      </c>
      <c r="F10" s="500">
        <v>55</v>
      </c>
      <c r="G10" s="501"/>
      <c r="H10" s="502"/>
    </row>
    <row r="11" spans="1:8">
      <c r="A11" s="496">
        <v>41192</v>
      </c>
      <c r="B11" s="497" t="s">
        <v>154</v>
      </c>
      <c r="C11" s="497" t="s">
        <v>166</v>
      </c>
      <c r="D11" s="498" t="s">
        <v>167</v>
      </c>
      <c r="E11" s="499">
        <v>300</v>
      </c>
      <c r="F11" s="500">
        <v>580</v>
      </c>
      <c r="G11" s="501"/>
      <c r="H11" s="502"/>
    </row>
    <row r="12" spans="1:8">
      <c r="A12" s="496">
        <v>41193</v>
      </c>
      <c r="B12" s="497" t="s">
        <v>157</v>
      </c>
      <c r="C12" s="497" t="s">
        <v>155</v>
      </c>
      <c r="D12" s="498" t="s">
        <v>156</v>
      </c>
      <c r="E12" s="499">
        <v>434</v>
      </c>
      <c r="F12" s="500">
        <v>250</v>
      </c>
      <c r="G12" s="501"/>
      <c r="H12" s="502"/>
    </row>
    <row r="13" spans="1:8">
      <c r="A13" s="496">
        <v>41194</v>
      </c>
      <c r="B13" s="497" t="s">
        <v>160</v>
      </c>
      <c r="C13" s="497" t="s">
        <v>158</v>
      </c>
      <c r="D13" s="498" t="s">
        <v>159</v>
      </c>
      <c r="E13" s="499">
        <v>504</v>
      </c>
      <c r="F13" s="500">
        <v>100</v>
      </c>
      <c r="G13" s="501"/>
      <c r="H13" s="502"/>
    </row>
    <row r="14" spans="1:8">
      <c r="A14" s="496">
        <v>41195</v>
      </c>
      <c r="B14" s="497" t="s">
        <v>163</v>
      </c>
      <c r="C14" s="497" t="s">
        <v>161</v>
      </c>
      <c r="D14" s="498" t="s">
        <v>162</v>
      </c>
      <c r="E14" s="499">
        <v>574</v>
      </c>
      <c r="F14" s="500">
        <v>230</v>
      </c>
      <c r="G14" s="501"/>
      <c r="H14" s="502"/>
    </row>
    <row r="15" spans="1:8">
      <c r="A15" s="496">
        <v>41196</v>
      </c>
      <c r="B15" s="497" t="s">
        <v>154</v>
      </c>
      <c r="C15" s="497" t="s">
        <v>164</v>
      </c>
      <c r="D15" s="498" t="s">
        <v>165</v>
      </c>
      <c r="E15" s="499">
        <v>644</v>
      </c>
      <c r="F15" s="500">
        <v>250</v>
      </c>
      <c r="G15" s="501"/>
      <c r="H15" s="502"/>
    </row>
    <row r="16" spans="1:8">
      <c r="A16" s="496">
        <v>41197</v>
      </c>
      <c r="B16" s="497" t="s">
        <v>157</v>
      </c>
      <c r="C16" s="497" t="s">
        <v>166</v>
      </c>
      <c r="D16" s="498" t="s">
        <v>167</v>
      </c>
      <c r="E16" s="499">
        <v>714</v>
      </c>
      <c r="F16" s="500">
        <v>100</v>
      </c>
      <c r="G16" s="501"/>
      <c r="H16" s="502"/>
    </row>
    <row r="17" spans="1:8">
      <c r="A17" s="496">
        <v>41198</v>
      </c>
      <c r="B17" s="497" t="s">
        <v>160</v>
      </c>
      <c r="C17" s="497" t="s">
        <v>155</v>
      </c>
      <c r="D17" s="498" t="s">
        <v>156</v>
      </c>
      <c r="E17" s="499">
        <v>784</v>
      </c>
      <c r="F17" s="500">
        <v>230</v>
      </c>
      <c r="G17" s="501"/>
      <c r="H17" s="502"/>
    </row>
    <row r="18" spans="1:8">
      <c r="A18" s="496">
        <v>41199</v>
      </c>
      <c r="B18" s="497" t="s">
        <v>163</v>
      </c>
      <c r="C18" s="497" t="s">
        <v>158</v>
      </c>
      <c r="D18" s="498" t="s">
        <v>159</v>
      </c>
      <c r="E18" s="499">
        <v>854</v>
      </c>
      <c r="F18" s="500">
        <v>55</v>
      </c>
      <c r="G18" s="501"/>
      <c r="H18" s="502"/>
    </row>
    <row r="19" spans="1:8">
      <c r="A19" s="496">
        <v>41200</v>
      </c>
      <c r="B19" s="497" t="s">
        <v>154</v>
      </c>
      <c r="C19" s="497" t="s">
        <v>161</v>
      </c>
      <c r="D19" s="498" t="s">
        <v>162</v>
      </c>
      <c r="E19" s="499">
        <v>924</v>
      </c>
      <c r="F19" s="500">
        <v>580</v>
      </c>
      <c r="G19" s="501"/>
      <c r="H19" s="502"/>
    </row>
    <row r="20" spans="1:8">
      <c r="A20" s="496">
        <v>41201</v>
      </c>
      <c r="B20" s="497" t="s">
        <v>157</v>
      </c>
      <c r="C20" s="497" t="s">
        <v>164</v>
      </c>
      <c r="D20" s="498" t="s">
        <v>165</v>
      </c>
      <c r="E20" s="499">
        <v>994</v>
      </c>
      <c r="F20" s="500">
        <v>250</v>
      </c>
      <c r="G20" s="501"/>
      <c r="H20" s="502"/>
    </row>
    <row r="21" spans="1:8">
      <c r="A21" s="496">
        <v>41202</v>
      </c>
      <c r="B21" s="497" t="s">
        <v>160</v>
      </c>
      <c r="C21" s="497" t="s">
        <v>166</v>
      </c>
      <c r="D21" s="498" t="s">
        <v>167</v>
      </c>
      <c r="E21" s="499">
        <v>1064</v>
      </c>
      <c r="F21" s="500">
        <v>100</v>
      </c>
      <c r="G21" s="501"/>
      <c r="H21" s="502"/>
    </row>
    <row r="22" spans="1:8">
      <c r="A22" s="496">
        <v>41203</v>
      </c>
      <c r="B22" s="497" t="s">
        <v>163</v>
      </c>
      <c r="C22" s="497" t="s">
        <v>155</v>
      </c>
      <c r="D22" s="498" t="s">
        <v>156</v>
      </c>
      <c r="E22" s="499">
        <v>1134</v>
      </c>
      <c r="F22" s="500">
        <v>230</v>
      </c>
      <c r="G22" s="501"/>
      <c r="H22" s="502"/>
    </row>
    <row r="23" spans="1:8">
      <c r="A23" s="496">
        <v>41204</v>
      </c>
      <c r="B23" s="497" t="s">
        <v>154</v>
      </c>
      <c r="C23" s="497" t="s">
        <v>158</v>
      </c>
      <c r="D23" s="498" t="s">
        <v>159</v>
      </c>
      <c r="E23" s="499">
        <v>1204</v>
      </c>
      <c r="F23" s="500">
        <v>55</v>
      </c>
      <c r="G23" s="501"/>
      <c r="H23" s="502"/>
    </row>
    <row r="24" spans="1:8">
      <c r="A24" s="496">
        <v>41205</v>
      </c>
      <c r="B24" s="497" t="s">
        <v>157</v>
      </c>
      <c r="C24" s="497" t="s">
        <v>161</v>
      </c>
      <c r="D24" s="498" t="s">
        <v>162</v>
      </c>
      <c r="E24" s="499">
        <v>1274</v>
      </c>
      <c r="F24" s="500">
        <v>580</v>
      </c>
      <c r="G24" s="501"/>
      <c r="H24" s="502"/>
    </row>
    <row r="25" spans="1:8">
      <c r="A25" s="496">
        <v>41206</v>
      </c>
      <c r="B25" s="497" t="s">
        <v>160</v>
      </c>
      <c r="C25" s="497" t="s">
        <v>164</v>
      </c>
      <c r="D25" s="498" t="s">
        <v>165</v>
      </c>
      <c r="E25" s="499">
        <v>1344</v>
      </c>
      <c r="F25" s="500">
        <v>250</v>
      </c>
      <c r="G25" s="501"/>
      <c r="H25" s="502"/>
    </row>
    <row r="26" spans="1:8">
      <c r="A26" s="496">
        <v>41207</v>
      </c>
      <c r="B26" s="497" t="s">
        <v>163</v>
      </c>
      <c r="C26" s="497" t="s">
        <v>166</v>
      </c>
      <c r="D26" s="498" t="s">
        <v>167</v>
      </c>
      <c r="E26" s="499">
        <v>1414</v>
      </c>
      <c r="F26" s="500">
        <v>100</v>
      </c>
      <c r="G26" s="501"/>
      <c r="H26" s="502"/>
    </row>
    <row r="27" spans="1:8">
      <c r="A27" s="496">
        <v>41208</v>
      </c>
      <c r="B27" s="497" t="s">
        <v>154</v>
      </c>
      <c r="C27" s="497" t="s">
        <v>155</v>
      </c>
      <c r="D27" s="498" t="s">
        <v>156</v>
      </c>
      <c r="E27" s="499">
        <v>1484</v>
      </c>
      <c r="F27" s="500">
        <v>230</v>
      </c>
      <c r="G27" s="501"/>
      <c r="H27" s="502"/>
    </row>
    <row r="28" spans="1:8">
      <c r="A28" s="496">
        <v>41209</v>
      </c>
      <c r="B28" s="497" t="s">
        <v>157</v>
      </c>
      <c r="C28" s="497" t="s">
        <v>158</v>
      </c>
      <c r="D28" s="498" t="s">
        <v>159</v>
      </c>
      <c r="E28" s="499">
        <v>1554</v>
      </c>
      <c r="F28" s="500">
        <v>55</v>
      </c>
      <c r="G28" s="501"/>
      <c r="H28" s="502"/>
    </row>
    <row r="29" spans="1:8">
      <c r="A29" s="496">
        <v>41210</v>
      </c>
      <c r="B29" s="497" t="s">
        <v>160</v>
      </c>
      <c r="C29" s="497" t="s">
        <v>161</v>
      </c>
      <c r="D29" s="498" t="s">
        <v>162</v>
      </c>
      <c r="E29" s="499">
        <v>1624</v>
      </c>
      <c r="F29" s="500">
        <v>580</v>
      </c>
      <c r="G29" s="501"/>
      <c r="H29" s="502"/>
    </row>
    <row r="30" spans="1:8">
      <c r="A30" s="496">
        <v>41211</v>
      </c>
      <c r="B30" s="497" t="s">
        <v>163</v>
      </c>
      <c r="C30" s="497" t="s">
        <v>164</v>
      </c>
      <c r="D30" s="498" t="s">
        <v>165</v>
      </c>
      <c r="E30" s="499">
        <v>1694</v>
      </c>
      <c r="F30" s="500">
        <v>100</v>
      </c>
      <c r="G30" s="501"/>
      <c r="H30" s="502"/>
    </row>
    <row r="31" spans="1:8" ht="18.399999999999999" thickBot="1">
      <c r="A31" s="496">
        <v>41212</v>
      </c>
      <c r="B31" s="497" t="s">
        <v>154</v>
      </c>
      <c r="C31" s="497" t="s">
        <v>166</v>
      </c>
      <c r="D31" s="498" t="s">
        <v>167</v>
      </c>
      <c r="E31" s="499">
        <v>1764</v>
      </c>
      <c r="F31" s="500">
        <v>230</v>
      </c>
      <c r="G31" s="501"/>
      <c r="H31" s="502"/>
    </row>
    <row r="32" spans="1:8" ht="18.399999999999999" thickBot="1">
      <c r="A32" s="503" t="s">
        <v>113</v>
      </c>
      <c r="B32" s="504"/>
      <c r="C32" s="504"/>
      <c r="D32" s="504"/>
      <c r="E32" s="504"/>
      <c r="F32" s="504"/>
      <c r="G32" s="505"/>
      <c r="H32" s="506"/>
    </row>
    <row r="39" spans="2:2">
      <c r="B39" s="507"/>
    </row>
    <row r="98" spans="1:8">
      <c r="A98" s="69" t="s">
        <v>14</v>
      </c>
      <c r="B98" s="508"/>
      <c r="C98" s="508"/>
      <c r="D98" s="508"/>
      <c r="E98" s="508"/>
      <c r="F98" s="508"/>
      <c r="G98" s="508"/>
      <c r="H98" s="508"/>
    </row>
    <row r="99" spans="1:8">
      <c r="A99" s="508"/>
      <c r="B99" s="508"/>
      <c r="C99" s="508"/>
      <c r="D99" s="508"/>
      <c r="E99" s="508"/>
      <c r="F99" s="508"/>
      <c r="G99" s="508"/>
      <c r="H99" s="508"/>
    </row>
    <row r="100" spans="1:8">
      <c r="A100" s="509" t="s">
        <v>145</v>
      </c>
      <c r="B100" s="510"/>
      <c r="C100" s="510"/>
      <c r="D100" s="510"/>
      <c r="E100" s="510"/>
      <c r="F100" s="510"/>
      <c r="G100" s="510"/>
      <c r="H100" s="510"/>
    </row>
    <row r="101" spans="1:8">
      <c r="A101" s="508"/>
      <c r="B101" s="508"/>
      <c r="C101" s="508"/>
      <c r="D101" s="508"/>
      <c r="E101" s="508"/>
      <c r="F101" s="508"/>
      <c r="G101" s="508"/>
      <c r="H101" s="508"/>
    </row>
    <row r="102" spans="1:8">
      <c r="A102" s="508"/>
      <c r="B102" s="508"/>
      <c r="C102" s="508"/>
      <c r="D102" s="508"/>
      <c r="E102" s="508"/>
      <c r="F102" s="508"/>
      <c r="G102" s="508"/>
      <c r="H102" s="508"/>
    </row>
    <row r="103" spans="1:8">
      <c r="A103" s="511" t="s">
        <v>146</v>
      </c>
      <c r="B103" s="511" t="s">
        <v>147</v>
      </c>
      <c r="C103" s="511" t="s">
        <v>148</v>
      </c>
      <c r="D103" s="511" t="s">
        <v>149</v>
      </c>
      <c r="E103" s="511" t="s">
        <v>150</v>
      </c>
      <c r="F103" s="511" t="s">
        <v>151</v>
      </c>
      <c r="G103" s="511" t="s">
        <v>152</v>
      </c>
      <c r="H103" s="511" t="s">
        <v>153</v>
      </c>
    </row>
    <row r="104" spans="1:8">
      <c r="A104" s="512">
        <f>A7</f>
        <v>41188</v>
      </c>
      <c r="B104" s="513" t="s">
        <v>154</v>
      </c>
      <c r="C104" s="513" t="s">
        <v>155</v>
      </c>
      <c r="D104" s="514" t="s">
        <v>156</v>
      </c>
      <c r="E104" s="515">
        <v>100</v>
      </c>
      <c r="F104" s="516">
        <v>250</v>
      </c>
      <c r="G104" s="517">
        <f t="shared" ref="G104:G128" si="0">E104*F104</f>
        <v>25000</v>
      </c>
      <c r="H104" s="518">
        <f t="shared" ref="H104:H128" si="1">G104/$G$129</f>
        <v>4.6470820042678797E-3</v>
      </c>
    </row>
    <row r="105" spans="1:8">
      <c r="A105" s="512">
        <f t="shared" ref="A105:A128" si="2">A8</f>
        <v>41189</v>
      </c>
      <c r="B105" s="513" t="s">
        <v>157</v>
      </c>
      <c r="C105" s="513" t="s">
        <v>158</v>
      </c>
      <c r="D105" s="514" t="s">
        <v>159</v>
      </c>
      <c r="E105" s="515">
        <v>200</v>
      </c>
      <c r="F105" s="516">
        <v>100</v>
      </c>
      <c r="G105" s="517">
        <f t="shared" si="0"/>
        <v>20000</v>
      </c>
      <c r="H105" s="518">
        <f t="shared" si="1"/>
        <v>3.717665603414304E-3</v>
      </c>
    </row>
    <row r="106" spans="1:8">
      <c r="A106" s="512">
        <f t="shared" si="2"/>
        <v>41190</v>
      </c>
      <c r="B106" s="513" t="s">
        <v>160</v>
      </c>
      <c r="C106" s="513" t="s">
        <v>161</v>
      </c>
      <c r="D106" s="514" t="s">
        <v>162</v>
      </c>
      <c r="E106" s="515">
        <v>20</v>
      </c>
      <c r="F106" s="516">
        <v>230</v>
      </c>
      <c r="G106" s="517">
        <f t="shared" si="0"/>
        <v>4600</v>
      </c>
      <c r="H106" s="518">
        <f t="shared" si="1"/>
        <v>8.5506308878528997E-4</v>
      </c>
    </row>
    <row r="107" spans="1:8">
      <c r="A107" s="512">
        <f t="shared" si="2"/>
        <v>41191</v>
      </c>
      <c r="B107" s="513" t="s">
        <v>163</v>
      </c>
      <c r="C107" s="513" t="s">
        <v>164</v>
      </c>
      <c r="D107" s="514" t="s">
        <v>165</v>
      </c>
      <c r="E107" s="515">
        <v>500</v>
      </c>
      <c r="F107" s="516">
        <v>55</v>
      </c>
      <c r="G107" s="517">
        <f t="shared" si="0"/>
        <v>27500</v>
      </c>
      <c r="H107" s="518">
        <f t="shared" si="1"/>
        <v>5.1117902046946681E-3</v>
      </c>
    </row>
    <row r="108" spans="1:8">
      <c r="A108" s="512">
        <f t="shared" si="2"/>
        <v>41192</v>
      </c>
      <c r="B108" s="513" t="s">
        <v>154</v>
      </c>
      <c r="C108" s="513" t="s">
        <v>166</v>
      </c>
      <c r="D108" s="514" t="s">
        <v>167</v>
      </c>
      <c r="E108" s="515">
        <v>300</v>
      </c>
      <c r="F108" s="516">
        <v>580</v>
      </c>
      <c r="G108" s="517">
        <f t="shared" si="0"/>
        <v>174000</v>
      </c>
      <c r="H108" s="518">
        <f t="shared" si="1"/>
        <v>3.2343690749704446E-2</v>
      </c>
    </row>
    <row r="109" spans="1:8">
      <c r="A109" s="512">
        <f t="shared" si="2"/>
        <v>41193</v>
      </c>
      <c r="B109" s="513" t="s">
        <v>157</v>
      </c>
      <c r="C109" s="513" t="s">
        <v>155</v>
      </c>
      <c r="D109" s="514" t="s">
        <v>156</v>
      </c>
      <c r="E109" s="515">
        <v>434</v>
      </c>
      <c r="F109" s="516">
        <v>250</v>
      </c>
      <c r="G109" s="517">
        <f t="shared" si="0"/>
        <v>108500</v>
      </c>
      <c r="H109" s="518">
        <f t="shared" si="1"/>
        <v>2.0168335898522599E-2</v>
      </c>
    </row>
    <row r="110" spans="1:8">
      <c r="A110" s="512">
        <f t="shared" si="2"/>
        <v>41194</v>
      </c>
      <c r="B110" s="513" t="s">
        <v>160</v>
      </c>
      <c r="C110" s="513" t="s">
        <v>158</v>
      </c>
      <c r="D110" s="514" t="s">
        <v>159</v>
      </c>
      <c r="E110" s="515">
        <v>504</v>
      </c>
      <c r="F110" s="516">
        <v>100</v>
      </c>
      <c r="G110" s="517">
        <f t="shared" si="0"/>
        <v>50400</v>
      </c>
      <c r="H110" s="518">
        <f t="shared" si="1"/>
        <v>9.3685173206040466E-3</v>
      </c>
    </row>
    <row r="111" spans="1:8">
      <c r="A111" s="512">
        <f t="shared" si="2"/>
        <v>41195</v>
      </c>
      <c r="B111" s="513" t="s">
        <v>163</v>
      </c>
      <c r="C111" s="513" t="s">
        <v>161</v>
      </c>
      <c r="D111" s="514" t="s">
        <v>162</v>
      </c>
      <c r="E111" s="515">
        <v>574</v>
      </c>
      <c r="F111" s="516">
        <v>230</v>
      </c>
      <c r="G111" s="517">
        <f t="shared" si="0"/>
        <v>132020</v>
      </c>
      <c r="H111" s="518">
        <f t="shared" si="1"/>
        <v>2.454031064813782E-2</v>
      </c>
    </row>
    <row r="112" spans="1:8">
      <c r="A112" s="512">
        <f t="shared" si="2"/>
        <v>41196</v>
      </c>
      <c r="B112" s="513" t="s">
        <v>154</v>
      </c>
      <c r="C112" s="513" t="s">
        <v>164</v>
      </c>
      <c r="D112" s="514" t="s">
        <v>165</v>
      </c>
      <c r="E112" s="515">
        <v>644</v>
      </c>
      <c r="F112" s="516">
        <v>250</v>
      </c>
      <c r="G112" s="517">
        <f t="shared" si="0"/>
        <v>161000</v>
      </c>
      <c r="H112" s="518">
        <f t="shared" si="1"/>
        <v>2.992720810748515E-2</v>
      </c>
    </row>
    <row r="113" spans="1:8">
      <c r="A113" s="512">
        <f t="shared" si="2"/>
        <v>41197</v>
      </c>
      <c r="B113" s="513" t="s">
        <v>157</v>
      </c>
      <c r="C113" s="513" t="s">
        <v>166</v>
      </c>
      <c r="D113" s="514" t="s">
        <v>167</v>
      </c>
      <c r="E113" s="515">
        <v>714</v>
      </c>
      <c r="F113" s="516">
        <v>100</v>
      </c>
      <c r="G113" s="517">
        <f t="shared" si="0"/>
        <v>71400</v>
      </c>
      <c r="H113" s="518">
        <f t="shared" si="1"/>
        <v>1.3272066204189066E-2</v>
      </c>
    </row>
    <row r="114" spans="1:8">
      <c r="A114" s="512">
        <f t="shared" si="2"/>
        <v>41198</v>
      </c>
      <c r="B114" s="513" t="s">
        <v>160</v>
      </c>
      <c r="C114" s="513" t="s">
        <v>155</v>
      </c>
      <c r="D114" s="514" t="s">
        <v>156</v>
      </c>
      <c r="E114" s="515">
        <v>784</v>
      </c>
      <c r="F114" s="516">
        <v>230</v>
      </c>
      <c r="G114" s="517">
        <f t="shared" si="0"/>
        <v>180320</v>
      </c>
      <c r="H114" s="518">
        <f t="shared" si="1"/>
        <v>3.3518473080383367E-2</v>
      </c>
    </row>
    <row r="115" spans="1:8">
      <c r="A115" s="512">
        <f t="shared" si="2"/>
        <v>41199</v>
      </c>
      <c r="B115" s="513" t="s">
        <v>163</v>
      </c>
      <c r="C115" s="513" t="s">
        <v>158</v>
      </c>
      <c r="D115" s="514" t="s">
        <v>159</v>
      </c>
      <c r="E115" s="515">
        <v>854</v>
      </c>
      <c r="F115" s="516">
        <v>55</v>
      </c>
      <c r="G115" s="517">
        <f t="shared" si="0"/>
        <v>46970</v>
      </c>
      <c r="H115" s="518">
        <f t="shared" si="1"/>
        <v>8.7309376696184937E-3</v>
      </c>
    </row>
    <row r="116" spans="1:8">
      <c r="A116" s="512">
        <f t="shared" si="2"/>
        <v>41200</v>
      </c>
      <c r="B116" s="513" t="s">
        <v>154</v>
      </c>
      <c r="C116" s="513" t="s">
        <v>161</v>
      </c>
      <c r="D116" s="514" t="s">
        <v>162</v>
      </c>
      <c r="E116" s="515">
        <v>924</v>
      </c>
      <c r="F116" s="516">
        <v>580</v>
      </c>
      <c r="G116" s="517">
        <f t="shared" si="0"/>
        <v>535920</v>
      </c>
      <c r="H116" s="518">
        <f t="shared" si="1"/>
        <v>9.9618567509089692E-2</v>
      </c>
    </row>
    <row r="117" spans="1:8">
      <c r="A117" s="512">
        <f t="shared" si="2"/>
        <v>41201</v>
      </c>
      <c r="B117" s="513" t="s">
        <v>157</v>
      </c>
      <c r="C117" s="513" t="s">
        <v>164</v>
      </c>
      <c r="D117" s="514" t="s">
        <v>165</v>
      </c>
      <c r="E117" s="515">
        <v>994</v>
      </c>
      <c r="F117" s="516">
        <v>250</v>
      </c>
      <c r="G117" s="517">
        <f t="shared" si="0"/>
        <v>248500</v>
      </c>
      <c r="H117" s="518">
        <f t="shared" si="1"/>
        <v>4.6191995122422731E-2</v>
      </c>
    </row>
    <row r="118" spans="1:8">
      <c r="A118" s="512">
        <f t="shared" si="2"/>
        <v>41202</v>
      </c>
      <c r="B118" s="513" t="s">
        <v>160</v>
      </c>
      <c r="C118" s="513" t="s">
        <v>166</v>
      </c>
      <c r="D118" s="514" t="s">
        <v>167</v>
      </c>
      <c r="E118" s="515">
        <v>1064</v>
      </c>
      <c r="F118" s="516">
        <v>100</v>
      </c>
      <c r="G118" s="517">
        <f t="shared" si="0"/>
        <v>106400</v>
      </c>
      <c r="H118" s="518">
        <f t="shared" si="1"/>
        <v>1.9777981010164099E-2</v>
      </c>
    </row>
    <row r="119" spans="1:8">
      <c r="A119" s="512">
        <f t="shared" si="2"/>
        <v>41203</v>
      </c>
      <c r="B119" s="513" t="s">
        <v>163</v>
      </c>
      <c r="C119" s="513" t="s">
        <v>155</v>
      </c>
      <c r="D119" s="514" t="s">
        <v>156</v>
      </c>
      <c r="E119" s="515">
        <v>1134</v>
      </c>
      <c r="F119" s="516">
        <v>230</v>
      </c>
      <c r="G119" s="517">
        <f t="shared" si="0"/>
        <v>260820</v>
      </c>
      <c r="H119" s="518">
        <f t="shared" si="1"/>
        <v>4.8482077134125938E-2</v>
      </c>
    </row>
    <row r="120" spans="1:8">
      <c r="A120" s="512">
        <f t="shared" si="2"/>
        <v>41204</v>
      </c>
      <c r="B120" s="513" t="s">
        <v>154</v>
      </c>
      <c r="C120" s="513" t="s">
        <v>158</v>
      </c>
      <c r="D120" s="514" t="s">
        <v>159</v>
      </c>
      <c r="E120" s="515">
        <v>1204</v>
      </c>
      <c r="F120" s="516">
        <v>55</v>
      </c>
      <c r="G120" s="517">
        <f t="shared" si="0"/>
        <v>66220</v>
      </c>
      <c r="H120" s="518">
        <f t="shared" si="1"/>
        <v>1.230919081290476E-2</v>
      </c>
    </row>
    <row r="121" spans="1:8">
      <c r="A121" s="512">
        <f t="shared" si="2"/>
        <v>41205</v>
      </c>
      <c r="B121" s="513" t="s">
        <v>157</v>
      </c>
      <c r="C121" s="513" t="s">
        <v>161</v>
      </c>
      <c r="D121" s="514" t="s">
        <v>162</v>
      </c>
      <c r="E121" s="515">
        <v>1274</v>
      </c>
      <c r="F121" s="516">
        <v>580</v>
      </c>
      <c r="G121" s="517">
        <f t="shared" si="0"/>
        <v>738920</v>
      </c>
      <c r="H121" s="518">
        <f t="shared" si="1"/>
        <v>0.13735287338374488</v>
      </c>
    </row>
    <row r="122" spans="1:8">
      <c r="A122" s="512">
        <f t="shared" si="2"/>
        <v>41206</v>
      </c>
      <c r="B122" s="513" t="s">
        <v>160</v>
      </c>
      <c r="C122" s="513" t="s">
        <v>164</v>
      </c>
      <c r="D122" s="514" t="s">
        <v>165</v>
      </c>
      <c r="E122" s="515">
        <v>1344</v>
      </c>
      <c r="F122" s="516">
        <v>250</v>
      </c>
      <c r="G122" s="517">
        <f t="shared" si="0"/>
        <v>336000</v>
      </c>
      <c r="H122" s="518">
        <f t="shared" si="1"/>
        <v>6.2456782137360306E-2</v>
      </c>
    </row>
    <row r="123" spans="1:8">
      <c r="A123" s="512">
        <f t="shared" si="2"/>
        <v>41207</v>
      </c>
      <c r="B123" s="513" t="s">
        <v>163</v>
      </c>
      <c r="C123" s="513" t="s">
        <v>166</v>
      </c>
      <c r="D123" s="514" t="s">
        <v>167</v>
      </c>
      <c r="E123" s="515">
        <v>1414</v>
      </c>
      <c r="F123" s="516">
        <v>100</v>
      </c>
      <c r="G123" s="517">
        <f t="shared" si="0"/>
        <v>141400</v>
      </c>
      <c r="H123" s="518">
        <f t="shared" si="1"/>
        <v>2.628389581613913E-2</v>
      </c>
    </row>
    <row r="124" spans="1:8">
      <c r="A124" s="512">
        <f t="shared" si="2"/>
        <v>41208</v>
      </c>
      <c r="B124" s="513" t="s">
        <v>154</v>
      </c>
      <c r="C124" s="513" t="s">
        <v>155</v>
      </c>
      <c r="D124" s="514" t="s">
        <v>156</v>
      </c>
      <c r="E124" s="515">
        <v>1484</v>
      </c>
      <c r="F124" s="516">
        <v>230</v>
      </c>
      <c r="G124" s="517">
        <f t="shared" si="0"/>
        <v>341320</v>
      </c>
      <c r="H124" s="518">
        <f t="shared" si="1"/>
        <v>6.3445681187868516E-2</v>
      </c>
    </row>
    <row r="125" spans="1:8">
      <c r="A125" s="512">
        <f t="shared" si="2"/>
        <v>41209</v>
      </c>
      <c r="B125" s="513" t="s">
        <v>157</v>
      </c>
      <c r="C125" s="513" t="s">
        <v>158</v>
      </c>
      <c r="D125" s="514" t="s">
        <v>159</v>
      </c>
      <c r="E125" s="515">
        <v>1554</v>
      </c>
      <c r="F125" s="516">
        <v>55</v>
      </c>
      <c r="G125" s="517">
        <f t="shared" si="0"/>
        <v>85470</v>
      </c>
      <c r="H125" s="518">
        <f t="shared" si="1"/>
        <v>1.588744395619103E-2</v>
      </c>
    </row>
    <row r="126" spans="1:8">
      <c r="A126" s="512">
        <f t="shared" si="2"/>
        <v>41210</v>
      </c>
      <c r="B126" s="513" t="s">
        <v>160</v>
      </c>
      <c r="C126" s="513" t="s">
        <v>161</v>
      </c>
      <c r="D126" s="514" t="s">
        <v>162</v>
      </c>
      <c r="E126" s="515">
        <v>1624</v>
      </c>
      <c r="F126" s="516">
        <v>580</v>
      </c>
      <c r="G126" s="517">
        <f t="shared" si="0"/>
        <v>941920</v>
      </c>
      <c r="H126" s="518">
        <f t="shared" si="1"/>
        <v>0.17508717925840006</v>
      </c>
    </row>
    <row r="127" spans="1:8">
      <c r="A127" s="512">
        <f t="shared" si="2"/>
        <v>41211</v>
      </c>
      <c r="B127" s="513" t="s">
        <v>163</v>
      </c>
      <c r="C127" s="513" t="s">
        <v>164</v>
      </c>
      <c r="D127" s="514" t="s">
        <v>165</v>
      </c>
      <c r="E127" s="515">
        <v>1694</v>
      </c>
      <c r="F127" s="516">
        <v>100</v>
      </c>
      <c r="G127" s="517">
        <f t="shared" si="0"/>
        <v>169400</v>
      </c>
      <c r="H127" s="518">
        <f t="shared" si="1"/>
        <v>3.1488627660919158E-2</v>
      </c>
    </row>
    <row r="128" spans="1:8" ht="18.399999999999999" thickBot="1">
      <c r="A128" s="512">
        <f t="shared" si="2"/>
        <v>41212</v>
      </c>
      <c r="B128" s="513" t="s">
        <v>154</v>
      </c>
      <c r="C128" s="513" t="s">
        <v>166</v>
      </c>
      <c r="D128" s="514" t="s">
        <v>167</v>
      </c>
      <c r="E128" s="515">
        <v>1764</v>
      </c>
      <c r="F128" s="516">
        <v>230</v>
      </c>
      <c r="G128" s="517">
        <f t="shared" si="0"/>
        <v>405720</v>
      </c>
      <c r="H128" s="518">
        <f t="shared" si="1"/>
        <v>7.5416564430862573E-2</v>
      </c>
    </row>
    <row r="129" spans="1:8" ht="18.399999999999999" thickBot="1">
      <c r="A129" s="519" t="s">
        <v>113</v>
      </c>
      <c r="B129" s="520"/>
      <c r="C129" s="520"/>
      <c r="D129" s="520"/>
      <c r="E129" s="520"/>
      <c r="F129" s="521"/>
      <c r="G129" s="522">
        <f>SUM(G104:G128)</f>
        <v>5379720</v>
      </c>
      <c r="H129" s="523">
        <f>G129/$G$129</f>
        <v>1</v>
      </c>
    </row>
  </sheetData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zoomScaleNormal="100" workbookViewId="0"/>
  </sheetViews>
  <sheetFormatPr baseColWidth="10" defaultColWidth="11.5546875" defaultRowHeight="18"/>
  <cols>
    <col min="1" max="1" width="10.44140625" style="15" customWidth="1"/>
    <col min="2" max="11" width="8.77734375" style="15" customWidth="1"/>
    <col min="12" max="16384" width="11.5546875" style="15"/>
  </cols>
  <sheetData>
    <row r="1" spans="1:11">
      <c r="A1" s="525" t="s">
        <v>293</v>
      </c>
      <c r="B1" s="357" t="s">
        <v>326</v>
      </c>
      <c r="C1" s="357"/>
      <c r="D1" s="357"/>
      <c r="E1" s="357"/>
      <c r="F1" s="526"/>
      <c r="G1" s="357"/>
      <c r="H1" s="357"/>
      <c r="I1" s="357"/>
      <c r="J1" s="357"/>
      <c r="K1" s="527"/>
    </row>
    <row r="2" spans="1:11">
      <c r="A2" s="528"/>
      <c r="B2" s="362"/>
      <c r="C2" s="362"/>
      <c r="D2" s="362"/>
      <c r="E2" s="362"/>
      <c r="F2" s="529"/>
      <c r="G2" s="362"/>
      <c r="H2" s="362"/>
      <c r="I2" s="362"/>
      <c r="J2" s="362"/>
      <c r="K2" s="530"/>
    </row>
    <row r="3" spans="1:11" s="72" customFormat="1">
      <c r="A3" s="70"/>
      <c r="B3" s="70"/>
      <c r="C3" s="70"/>
      <c r="D3" s="70"/>
      <c r="E3" s="70"/>
      <c r="F3" s="71"/>
      <c r="G3" s="70"/>
      <c r="H3" s="70"/>
      <c r="I3" s="70"/>
      <c r="J3" s="70"/>
      <c r="K3" s="70"/>
    </row>
    <row r="4" spans="1:11" ht="23.25">
      <c r="A4" s="78" t="s">
        <v>168</v>
      </c>
      <c r="K4" s="73"/>
    </row>
    <row r="5" spans="1:11">
      <c r="A5" s="14"/>
    </row>
    <row r="6" spans="1:11" s="74" customFormat="1" ht="48" customHeight="1">
      <c r="A6" s="75"/>
      <c r="B6" s="76">
        <v>1</v>
      </c>
      <c r="C6" s="76">
        <v>2</v>
      </c>
      <c r="D6" s="76">
        <v>3</v>
      </c>
      <c r="E6" s="76">
        <v>4</v>
      </c>
      <c r="F6" s="76">
        <v>5</v>
      </c>
      <c r="G6" s="76">
        <v>6</v>
      </c>
      <c r="H6" s="76">
        <v>7</v>
      </c>
      <c r="I6" s="76">
        <v>8</v>
      </c>
      <c r="J6" s="76">
        <v>9</v>
      </c>
      <c r="K6" s="76">
        <v>10</v>
      </c>
    </row>
    <row r="7" spans="1:11" s="74" customFormat="1" ht="48" customHeight="1">
      <c r="A7" s="76">
        <v>1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s="74" customFormat="1" ht="48" customHeight="1">
      <c r="A8" s="76">
        <v>2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s="74" customFormat="1" ht="48" customHeight="1">
      <c r="A9" s="76">
        <v>3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 s="74" customFormat="1" ht="48" customHeight="1">
      <c r="A10" s="76">
        <v>4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1" s="74" customFormat="1" ht="48" customHeight="1">
      <c r="A11" s="76">
        <v>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 s="74" customFormat="1" ht="48" customHeight="1">
      <c r="A12" s="76">
        <v>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s="74" customFormat="1" ht="48" customHeight="1">
      <c r="A13" s="76">
        <v>7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s="74" customFormat="1" ht="48" customHeight="1">
      <c r="A14" s="76">
        <v>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1" s="74" customFormat="1" ht="48" customHeight="1">
      <c r="A15" s="76">
        <v>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</row>
    <row r="16" spans="1:11" s="74" customFormat="1" ht="48" customHeight="1">
      <c r="A16" s="76">
        <v>10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00" spans="1:11">
      <c r="A100" s="16" t="s">
        <v>14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>
      <c r="A103" s="16" t="s">
        <v>168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ht="36.75" customHeight="1">
      <c r="A105" s="79"/>
      <c r="B105" s="80">
        <v>1</v>
      </c>
      <c r="C105" s="80">
        <v>2</v>
      </c>
      <c r="D105" s="80">
        <v>3</v>
      </c>
      <c r="E105" s="80">
        <v>4</v>
      </c>
      <c r="F105" s="80">
        <v>5</v>
      </c>
      <c r="G105" s="80">
        <v>6</v>
      </c>
      <c r="H105" s="80">
        <v>7</v>
      </c>
      <c r="I105" s="80">
        <v>8</v>
      </c>
      <c r="J105" s="80">
        <v>9</v>
      </c>
      <c r="K105" s="80">
        <v>10</v>
      </c>
    </row>
    <row r="106" spans="1:11" ht="36.75" customHeight="1">
      <c r="A106" s="79">
        <v>1</v>
      </c>
      <c r="B106" s="81">
        <f t="shared" ref="B106:K115" si="0">$A106*B$105</f>
        <v>1</v>
      </c>
      <c r="C106" s="81">
        <f t="shared" si="0"/>
        <v>2</v>
      </c>
      <c r="D106" s="81">
        <f t="shared" si="0"/>
        <v>3</v>
      </c>
      <c r="E106" s="81">
        <f t="shared" si="0"/>
        <v>4</v>
      </c>
      <c r="F106" s="81">
        <f t="shared" si="0"/>
        <v>5</v>
      </c>
      <c r="G106" s="81">
        <f t="shared" si="0"/>
        <v>6</v>
      </c>
      <c r="H106" s="81">
        <f t="shared" si="0"/>
        <v>7</v>
      </c>
      <c r="I106" s="81">
        <f t="shared" si="0"/>
        <v>8</v>
      </c>
      <c r="J106" s="81">
        <f t="shared" si="0"/>
        <v>9</v>
      </c>
      <c r="K106" s="81">
        <f t="shared" si="0"/>
        <v>10</v>
      </c>
    </row>
    <row r="107" spans="1:11" ht="36.75" customHeight="1">
      <c r="A107" s="79">
        <v>2</v>
      </c>
      <c r="B107" s="81">
        <f t="shared" si="0"/>
        <v>2</v>
      </c>
      <c r="C107" s="81">
        <f t="shared" si="0"/>
        <v>4</v>
      </c>
      <c r="D107" s="81">
        <f t="shared" si="0"/>
        <v>6</v>
      </c>
      <c r="E107" s="81">
        <f t="shared" si="0"/>
        <v>8</v>
      </c>
      <c r="F107" s="81">
        <f t="shared" si="0"/>
        <v>10</v>
      </c>
      <c r="G107" s="81">
        <f t="shared" si="0"/>
        <v>12</v>
      </c>
      <c r="H107" s="81">
        <f t="shared" si="0"/>
        <v>14</v>
      </c>
      <c r="I107" s="81">
        <f t="shared" si="0"/>
        <v>16</v>
      </c>
      <c r="J107" s="81">
        <f t="shared" si="0"/>
        <v>18</v>
      </c>
      <c r="K107" s="81">
        <f t="shared" si="0"/>
        <v>20</v>
      </c>
    </row>
    <row r="108" spans="1:11" ht="36.75" customHeight="1">
      <c r="A108" s="79">
        <v>3</v>
      </c>
      <c r="B108" s="81">
        <f t="shared" si="0"/>
        <v>3</v>
      </c>
      <c r="C108" s="81">
        <f t="shared" si="0"/>
        <v>6</v>
      </c>
      <c r="D108" s="81">
        <f t="shared" si="0"/>
        <v>9</v>
      </c>
      <c r="E108" s="81">
        <f t="shared" si="0"/>
        <v>12</v>
      </c>
      <c r="F108" s="81">
        <f t="shared" si="0"/>
        <v>15</v>
      </c>
      <c r="G108" s="81">
        <f t="shared" si="0"/>
        <v>18</v>
      </c>
      <c r="H108" s="81">
        <f t="shared" si="0"/>
        <v>21</v>
      </c>
      <c r="I108" s="81">
        <f t="shared" si="0"/>
        <v>24</v>
      </c>
      <c r="J108" s="81">
        <f t="shared" si="0"/>
        <v>27</v>
      </c>
      <c r="K108" s="81">
        <f t="shared" si="0"/>
        <v>30</v>
      </c>
    </row>
    <row r="109" spans="1:11" ht="36.75" customHeight="1">
      <c r="A109" s="79">
        <v>4</v>
      </c>
      <c r="B109" s="81">
        <f t="shared" si="0"/>
        <v>4</v>
      </c>
      <c r="C109" s="81">
        <f t="shared" si="0"/>
        <v>8</v>
      </c>
      <c r="D109" s="81">
        <f t="shared" si="0"/>
        <v>12</v>
      </c>
      <c r="E109" s="81">
        <f t="shared" si="0"/>
        <v>16</v>
      </c>
      <c r="F109" s="81">
        <f t="shared" si="0"/>
        <v>20</v>
      </c>
      <c r="G109" s="81">
        <f t="shared" si="0"/>
        <v>24</v>
      </c>
      <c r="H109" s="81">
        <f t="shared" si="0"/>
        <v>28</v>
      </c>
      <c r="I109" s="81">
        <f t="shared" si="0"/>
        <v>32</v>
      </c>
      <c r="J109" s="81">
        <f t="shared" si="0"/>
        <v>36</v>
      </c>
      <c r="K109" s="81">
        <f t="shared" si="0"/>
        <v>40</v>
      </c>
    </row>
    <row r="110" spans="1:11" ht="36.75" customHeight="1">
      <c r="A110" s="79">
        <v>5</v>
      </c>
      <c r="B110" s="81">
        <f t="shared" si="0"/>
        <v>5</v>
      </c>
      <c r="C110" s="81">
        <f t="shared" si="0"/>
        <v>10</v>
      </c>
      <c r="D110" s="81">
        <f t="shared" si="0"/>
        <v>15</v>
      </c>
      <c r="E110" s="81">
        <f t="shared" si="0"/>
        <v>20</v>
      </c>
      <c r="F110" s="81">
        <f t="shared" si="0"/>
        <v>25</v>
      </c>
      <c r="G110" s="81">
        <f t="shared" si="0"/>
        <v>30</v>
      </c>
      <c r="H110" s="81">
        <f t="shared" si="0"/>
        <v>35</v>
      </c>
      <c r="I110" s="81">
        <f t="shared" si="0"/>
        <v>40</v>
      </c>
      <c r="J110" s="81">
        <f t="shared" si="0"/>
        <v>45</v>
      </c>
      <c r="K110" s="81">
        <f t="shared" si="0"/>
        <v>50</v>
      </c>
    </row>
    <row r="111" spans="1:11" ht="36.75" customHeight="1">
      <c r="A111" s="79">
        <v>6</v>
      </c>
      <c r="B111" s="81">
        <f t="shared" si="0"/>
        <v>6</v>
      </c>
      <c r="C111" s="81">
        <f t="shared" si="0"/>
        <v>12</v>
      </c>
      <c r="D111" s="81">
        <f t="shared" si="0"/>
        <v>18</v>
      </c>
      <c r="E111" s="81">
        <f t="shared" si="0"/>
        <v>24</v>
      </c>
      <c r="F111" s="81">
        <f t="shared" si="0"/>
        <v>30</v>
      </c>
      <c r="G111" s="81">
        <f t="shared" si="0"/>
        <v>36</v>
      </c>
      <c r="H111" s="81">
        <f t="shared" si="0"/>
        <v>42</v>
      </c>
      <c r="I111" s="81">
        <f t="shared" si="0"/>
        <v>48</v>
      </c>
      <c r="J111" s="81">
        <f t="shared" si="0"/>
        <v>54</v>
      </c>
      <c r="K111" s="81">
        <f t="shared" si="0"/>
        <v>60</v>
      </c>
    </row>
    <row r="112" spans="1:11" ht="36.75" customHeight="1">
      <c r="A112" s="79">
        <v>7</v>
      </c>
      <c r="B112" s="81">
        <f t="shared" si="0"/>
        <v>7</v>
      </c>
      <c r="C112" s="81">
        <f t="shared" si="0"/>
        <v>14</v>
      </c>
      <c r="D112" s="81">
        <f t="shared" si="0"/>
        <v>21</v>
      </c>
      <c r="E112" s="81">
        <f t="shared" si="0"/>
        <v>28</v>
      </c>
      <c r="F112" s="81">
        <f t="shared" si="0"/>
        <v>35</v>
      </c>
      <c r="G112" s="81">
        <f t="shared" si="0"/>
        <v>42</v>
      </c>
      <c r="H112" s="81">
        <f t="shared" si="0"/>
        <v>49</v>
      </c>
      <c r="I112" s="81">
        <f t="shared" si="0"/>
        <v>56</v>
      </c>
      <c r="J112" s="81">
        <f t="shared" si="0"/>
        <v>63</v>
      </c>
      <c r="K112" s="81">
        <f t="shared" si="0"/>
        <v>70</v>
      </c>
    </row>
    <row r="113" spans="1:11" ht="36.75" customHeight="1">
      <c r="A113" s="79">
        <v>8</v>
      </c>
      <c r="B113" s="81">
        <f t="shared" si="0"/>
        <v>8</v>
      </c>
      <c r="C113" s="81">
        <f t="shared" si="0"/>
        <v>16</v>
      </c>
      <c r="D113" s="81">
        <f t="shared" si="0"/>
        <v>24</v>
      </c>
      <c r="E113" s="81">
        <f t="shared" si="0"/>
        <v>32</v>
      </c>
      <c r="F113" s="81">
        <f t="shared" si="0"/>
        <v>40</v>
      </c>
      <c r="G113" s="81">
        <f t="shared" si="0"/>
        <v>48</v>
      </c>
      <c r="H113" s="81">
        <f t="shared" si="0"/>
        <v>56</v>
      </c>
      <c r="I113" s="81">
        <f t="shared" si="0"/>
        <v>64</v>
      </c>
      <c r="J113" s="81">
        <f t="shared" si="0"/>
        <v>72</v>
      </c>
      <c r="K113" s="81">
        <f t="shared" si="0"/>
        <v>80</v>
      </c>
    </row>
    <row r="114" spans="1:11" ht="36.75" customHeight="1">
      <c r="A114" s="79">
        <v>9</v>
      </c>
      <c r="B114" s="81">
        <f t="shared" si="0"/>
        <v>9</v>
      </c>
      <c r="C114" s="81">
        <f t="shared" si="0"/>
        <v>18</v>
      </c>
      <c r="D114" s="81">
        <f t="shared" si="0"/>
        <v>27</v>
      </c>
      <c r="E114" s="81">
        <f t="shared" si="0"/>
        <v>36</v>
      </c>
      <c r="F114" s="81">
        <f t="shared" si="0"/>
        <v>45</v>
      </c>
      <c r="G114" s="81">
        <f t="shared" si="0"/>
        <v>54</v>
      </c>
      <c r="H114" s="81">
        <f t="shared" si="0"/>
        <v>63</v>
      </c>
      <c r="I114" s="81">
        <f t="shared" si="0"/>
        <v>72</v>
      </c>
      <c r="J114" s="81">
        <f t="shared" si="0"/>
        <v>81</v>
      </c>
      <c r="K114" s="81">
        <f t="shared" si="0"/>
        <v>90</v>
      </c>
    </row>
    <row r="115" spans="1:11" ht="36.75" customHeight="1">
      <c r="A115" s="79">
        <v>10</v>
      </c>
      <c r="B115" s="81">
        <f t="shared" si="0"/>
        <v>10</v>
      </c>
      <c r="C115" s="81">
        <f t="shared" si="0"/>
        <v>20</v>
      </c>
      <c r="D115" s="81">
        <f t="shared" si="0"/>
        <v>30</v>
      </c>
      <c r="E115" s="81">
        <f t="shared" si="0"/>
        <v>40</v>
      </c>
      <c r="F115" s="81">
        <f t="shared" si="0"/>
        <v>50</v>
      </c>
      <c r="G115" s="81">
        <f t="shared" si="0"/>
        <v>60</v>
      </c>
      <c r="H115" s="81">
        <f t="shared" si="0"/>
        <v>70</v>
      </c>
      <c r="I115" s="81">
        <f t="shared" si="0"/>
        <v>80</v>
      </c>
      <c r="J115" s="81">
        <f t="shared" si="0"/>
        <v>90</v>
      </c>
      <c r="K115" s="81">
        <f t="shared" si="0"/>
        <v>100</v>
      </c>
    </row>
  </sheetData>
  <pageMargins left="0.78740157480314965" right="0.78740157480314965" top="0.98425196850393704" bottom="0.98425196850393704" header="0.51181102362204722" footer="0.51181102362204722"/>
  <pageSetup paperSize="9" orientation="portrait" horizontalDpi="4294967292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showGridLines="0" zoomScaleNormal="100" workbookViewId="0"/>
  </sheetViews>
  <sheetFormatPr baseColWidth="10" defaultColWidth="17" defaultRowHeight="18"/>
  <cols>
    <col min="1" max="1" width="19.109375" style="82" customWidth="1"/>
    <col min="2" max="5" width="14.44140625" style="82" customWidth="1"/>
    <col min="6" max="6" width="16.109375" style="104" customWidth="1"/>
    <col min="7" max="16384" width="17" style="82"/>
  </cols>
  <sheetData>
    <row r="1" spans="1:6">
      <c r="A1" s="356" t="s">
        <v>293</v>
      </c>
      <c r="B1" s="357" t="s">
        <v>308</v>
      </c>
      <c r="C1" s="358"/>
      <c r="D1" s="359"/>
      <c r="E1" s="359"/>
      <c r="F1" s="360"/>
    </row>
    <row r="2" spans="1:6">
      <c r="A2" s="361"/>
      <c r="B2" s="362" t="s">
        <v>309</v>
      </c>
      <c r="C2" s="363"/>
      <c r="D2" s="364"/>
      <c r="E2" s="364"/>
      <c r="F2" s="365"/>
    </row>
    <row r="4" spans="1:6" ht="25.5">
      <c r="A4" s="110" t="s">
        <v>305</v>
      </c>
      <c r="B4" s="83"/>
      <c r="C4" s="83"/>
      <c r="D4" s="83"/>
      <c r="E4" s="83"/>
      <c r="F4" s="84"/>
    </row>
    <row r="5" spans="1:6">
      <c r="A5" s="85"/>
      <c r="B5" s="86"/>
      <c r="C5" s="86"/>
      <c r="D5" s="86"/>
      <c r="E5" s="86"/>
      <c r="F5" s="87"/>
    </row>
    <row r="6" spans="1:6">
      <c r="A6" s="88" t="s">
        <v>182</v>
      </c>
      <c r="B6" s="89">
        <v>1960</v>
      </c>
      <c r="C6" s="89">
        <v>1970</v>
      </c>
      <c r="D6" s="89">
        <v>1980</v>
      </c>
      <c r="E6" s="89">
        <v>1986</v>
      </c>
      <c r="F6" s="90"/>
    </row>
    <row r="7" spans="1:6">
      <c r="A7" s="91"/>
      <c r="B7" s="91"/>
      <c r="C7" s="91"/>
      <c r="D7" s="91"/>
      <c r="E7" s="91"/>
      <c r="F7" s="90"/>
    </row>
    <row r="8" spans="1:6">
      <c r="A8" s="93" t="s">
        <v>169</v>
      </c>
      <c r="B8" s="108">
        <v>0.60699999999999998</v>
      </c>
      <c r="C8" s="108">
        <v>0.28699999999999998</v>
      </c>
      <c r="D8" s="108">
        <v>0.19800000000000001</v>
      </c>
      <c r="E8" s="108">
        <v>0.20100000000000001</v>
      </c>
      <c r="F8" s="90"/>
    </row>
    <row r="9" spans="1:6">
      <c r="A9" s="93" t="s">
        <v>170</v>
      </c>
      <c r="B9" s="108">
        <v>0.13800000000000001</v>
      </c>
      <c r="C9" s="108">
        <v>9.0999999999999998E-2</v>
      </c>
      <c r="D9" s="108">
        <v>0.1</v>
      </c>
      <c r="E9" s="108">
        <v>8.5999999999999993E-2</v>
      </c>
      <c r="F9" s="90"/>
    </row>
    <row r="10" spans="1:6">
      <c r="A10" s="93" t="s">
        <v>171</v>
      </c>
      <c r="B10" s="108">
        <v>0.21</v>
      </c>
      <c r="C10" s="108">
        <v>0.53100000000000003</v>
      </c>
      <c r="D10" s="108">
        <v>0.47600000000000003</v>
      </c>
      <c r="E10" s="108">
        <v>0.433</v>
      </c>
      <c r="F10" s="90"/>
    </row>
    <row r="11" spans="1:6">
      <c r="A11" s="93" t="s">
        <v>172</v>
      </c>
      <c r="B11" s="108">
        <v>5.0000000000000001E-3</v>
      </c>
      <c r="C11" s="108">
        <v>5.5E-2</v>
      </c>
      <c r="D11" s="108">
        <v>0.16500000000000001</v>
      </c>
      <c r="E11" s="108">
        <v>0.14899999999999999</v>
      </c>
      <c r="F11" s="90"/>
    </row>
    <row r="12" spans="1:6">
      <c r="A12" s="93" t="s">
        <v>173</v>
      </c>
      <c r="B12" s="108">
        <v>0</v>
      </c>
      <c r="C12" s="108">
        <v>6.0000000000000001E-3</v>
      </c>
      <c r="D12" s="108">
        <v>3.7000000000000005E-2</v>
      </c>
      <c r="E12" s="108">
        <v>0.10099999999999999</v>
      </c>
      <c r="F12" s="90"/>
    </row>
    <row r="13" spans="1:6">
      <c r="A13" s="85" t="s">
        <v>174</v>
      </c>
      <c r="B13" s="109">
        <v>0.04</v>
      </c>
      <c r="C13" s="109">
        <v>0.03</v>
      </c>
      <c r="D13" s="109">
        <v>2.4E-2</v>
      </c>
      <c r="E13" s="109">
        <v>0.03</v>
      </c>
      <c r="F13" s="90"/>
    </row>
    <row r="14" spans="1:6">
      <c r="A14" s="85"/>
      <c r="B14" s="94"/>
      <c r="C14" s="94"/>
      <c r="D14" s="94"/>
      <c r="E14" s="94"/>
      <c r="F14" s="90"/>
    </row>
    <row r="15" spans="1:6">
      <c r="A15" s="13" t="s">
        <v>304</v>
      </c>
      <c r="B15" s="95">
        <v>211.5</v>
      </c>
      <c r="C15" s="95">
        <v>336.8</v>
      </c>
      <c r="D15" s="95">
        <v>392</v>
      </c>
      <c r="E15" s="95">
        <v>386.5</v>
      </c>
      <c r="F15" s="96" t="s">
        <v>306</v>
      </c>
    </row>
    <row r="16" spans="1:6">
      <c r="A16" s="93"/>
      <c r="B16" s="93"/>
      <c r="C16" s="91"/>
      <c r="D16" s="91"/>
      <c r="E16" s="91"/>
      <c r="F16" s="92"/>
    </row>
    <row r="17" spans="1:6">
      <c r="A17" s="97"/>
      <c r="B17" s="98"/>
      <c r="C17" s="98"/>
      <c r="D17" s="98"/>
      <c r="E17" s="98"/>
      <c r="F17" s="99"/>
    </row>
    <row r="18" spans="1:6">
      <c r="A18" s="97" t="s">
        <v>307</v>
      </c>
      <c r="B18" s="98"/>
      <c r="C18" s="98"/>
      <c r="D18" s="98"/>
      <c r="E18" s="98"/>
      <c r="F18" s="99"/>
    </row>
    <row r="19" spans="1:6">
      <c r="A19" s="100"/>
      <c r="B19" s="98"/>
      <c r="C19" s="98"/>
      <c r="D19" s="98"/>
      <c r="E19" s="98"/>
      <c r="F19" s="101"/>
    </row>
    <row r="20" spans="1:6">
      <c r="A20" s="97" t="s">
        <v>169</v>
      </c>
      <c r="B20" s="102" t="s">
        <v>55</v>
      </c>
      <c r="C20" s="102" t="s">
        <v>55</v>
      </c>
      <c r="D20" s="102" t="s">
        <v>55</v>
      </c>
      <c r="E20" s="102" t="s">
        <v>55</v>
      </c>
      <c r="F20" s="101" t="s">
        <v>175</v>
      </c>
    </row>
    <row r="21" spans="1:6">
      <c r="A21" s="97" t="s">
        <v>170</v>
      </c>
      <c r="B21" s="102" t="s">
        <v>55</v>
      </c>
      <c r="C21" s="102" t="s">
        <v>55</v>
      </c>
      <c r="D21" s="102" t="s">
        <v>55</v>
      </c>
      <c r="E21" s="102" t="s">
        <v>55</v>
      </c>
      <c r="F21" s="101" t="s">
        <v>175</v>
      </c>
    </row>
    <row r="22" spans="1:6">
      <c r="A22" s="97" t="s">
        <v>171</v>
      </c>
      <c r="B22" s="102" t="s">
        <v>55</v>
      </c>
      <c r="C22" s="102" t="s">
        <v>55</v>
      </c>
      <c r="D22" s="102" t="s">
        <v>55</v>
      </c>
      <c r="E22" s="102" t="s">
        <v>55</v>
      </c>
      <c r="F22" s="101" t="s">
        <v>175</v>
      </c>
    </row>
    <row r="23" spans="1:6">
      <c r="A23" s="97" t="s">
        <v>172</v>
      </c>
      <c r="B23" s="102" t="s">
        <v>55</v>
      </c>
      <c r="C23" s="102" t="s">
        <v>55</v>
      </c>
      <c r="D23" s="102" t="s">
        <v>55</v>
      </c>
      <c r="E23" s="102" t="s">
        <v>55</v>
      </c>
      <c r="F23" s="101" t="s">
        <v>175</v>
      </c>
    </row>
    <row r="24" spans="1:6">
      <c r="A24" s="97" t="s">
        <v>173</v>
      </c>
      <c r="B24" s="102" t="s">
        <v>55</v>
      </c>
      <c r="C24" s="102" t="s">
        <v>55</v>
      </c>
      <c r="D24" s="102" t="s">
        <v>55</v>
      </c>
      <c r="E24" s="102" t="s">
        <v>55</v>
      </c>
      <c r="F24" s="101" t="s">
        <v>175</v>
      </c>
    </row>
    <row r="25" spans="1:6">
      <c r="A25" s="103" t="s">
        <v>174</v>
      </c>
      <c r="B25" s="102" t="s">
        <v>55</v>
      </c>
      <c r="C25" s="102" t="s">
        <v>55</v>
      </c>
      <c r="D25" s="102" t="s">
        <v>55</v>
      </c>
      <c r="E25" s="102" t="s">
        <v>55</v>
      </c>
      <c r="F25" s="101" t="s">
        <v>175</v>
      </c>
    </row>
    <row r="26" spans="1:6">
      <c r="A26" s="100"/>
      <c r="B26" s="100"/>
      <c r="C26" s="100"/>
      <c r="D26" s="100"/>
      <c r="E26" s="100"/>
      <c r="F26" s="101"/>
    </row>
    <row r="102" spans="1:6">
      <c r="A102" s="105" t="s">
        <v>14</v>
      </c>
      <c r="B102" s="106"/>
      <c r="C102" s="106"/>
      <c r="D102" s="106"/>
      <c r="E102" s="106"/>
      <c r="F102" s="107"/>
    </row>
    <row r="103" spans="1:6">
      <c r="A103" s="106"/>
      <c r="B103" s="106"/>
      <c r="C103" s="106"/>
      <c r="D103" s="106"/>
      <c r="E103" s="106"/>
      <c r="F103" s="107"/>
    </row>
    <row r="104" spans="1:6" ht="25.5">
      <c r="A104" s="111" t="s">
        <v>305</v>
      </c>
      <c r="B104" s="112"/>
      <c r="C104" s="112"/>
      <c r="D104" s="112"/>
      <c r="E104" s="112"/>
      <c r="F104" s="113"/>
    </row>
    <row r="105" spans="1:6">
      <c r="A105" s="114"/>
      <c r="B105" s="115"/>
      <c r="C105" s="115"/>
      <c r="D105" s="115"/>
      <c r="E105" s="115"/>
      <c r="F105" s="116"/>
    </row>
    <row r="106" spans="1:6">
      <c r="A106" s="117" t="s">
        <v>182</v>
      </c>
      <c r="B106" s="118">
        <v>1960</v>
      </c>
      <c r="C106" s="118">
        <v>1970</v>
      </c>
      <c r="D106" s="118">
        <v>1980</v>
      </c>
      <c r="E106" s="118">
        <v>1986</v>
      </c>
      <c r="F106" s="119"/>
    </row>
    <row r="107" spans="1:6">
      <c r="A107" s="120"/>
      <c r="B107" s="120"/>
      <c r="C107" s="120"/>
      <c r="D107" s="120"/>
      <c r="E107" s="120"/>
      <c r="F107" s="119"/>
    </row>
    <row r="108" spans="1:6">
      <c r="A108" s="121" t="s">
        <v>169</v>
      </c>
      <c r="B108" s="122">
        <v>0.60699999999999998</v>
      </c>
      <c r="C108" s="122">
        <v>0.28699999999999998</v>
      </c>
      <c r="D108" s="122">
        <v>0.19800000000000001</v>
      </c>
      <c r="E108" s="122">
        <v>0.20100000000000001</v>
      </c>
      <c r="F108" s="119"/>
    </row>
    <row r="109" spans="1:6">
      <c r="A109" s="121" t="s">
        <v>170</v>
      </c>
      <c r="B109" s="122">
        <v>0.13800000000000001</v>
      </c>
      <c r="C109" s="122">
        <v>9.0999999999999998E-2</v>
      </c>
      <c r="D109" s="122">
        <v>0.1</v>
      </c>
      <c r="E109" s="122">
        <v>8.5999999999999993E-2</v>
      </c>
      <c r="F109" s="119"/>
    </row>
    <row r="110" spans="1:6">
      <c r="A110" s="121" t="s">
        <v>171</v>
      </c>
      <c r="B110" s="122">
        <v>0.21</v>
      </c>
      <c r="C110" s="122">
        <v>0.53100000000000003</v>
      </c>
      <c r="D110" s="122">
        <v>0.47600000000000003</v>
      </c>
      <c r="E110" s="122">
        <v>0.433</v>
      </c>
      <c r="F110" s="119"/>
    </row>
    <row r="111" spans="1:6">
      <c r="A111" s="121" t="s">
        <v>172</v>
      </c>
      <c r="B111" s="122">
        <v>5.0000000000000001E-3</v>
      </c>
      <c r="C111" s="122">
        <v>5.5E-2</v>
      </c>
      <c r="D111" s="122">
        <v>0.16500000000000001</v>
      </c>
      <c r="E111" s="122">
        <v>0.14899999999999999</v>
      </c>
      <c r="F111" s="119"/>
    </row>
    <row r="112" spans="1:6">
      <c r="A112" s="121" t="s">
        <v>173</v>
      </c>
      <c r="B112" s="122">
        <v>0</v>
      </c>
      <c r="C112" s="122">
        <v>6.0000000000000001E-3</v>
      </c>
      <c r="D112" s="122">
        <v>3.7000000000000005E-2</v>
      </c>
      <c r="E112" s="122">
        <v>0.10099999999999999</v>
      </c>
      <c r="F112" s="119"/>
    </row>
    <row r="113" spans="1:6">
      <c r="A113" s="114" t="s">
        <v>174</v>
      </c>
      <c r="B113" s="123">
        <v>0.04</v>
      </c>
      <c r="C113" s="123">
        <v>0.03</v>
      </c>
      <c r="D113" s="123">
        <v>2.4E-2</v>
      </c>
      <c r="E113" s="123">
        <v>0.03</v>
      </c>
      <c r="F113" s="119"/>
    </row>
    <row r="114" spans="1:6">
      <c r="A114" s="114"/>
      <c r="B114" s="124"/>
      <c r="C114" s="124"/>
      <c r="D114" s="124"/>
      <c r="E114" s="124"/>
      <c r="F114" s="119"/>
    </row>
    <row r="115" spans="1:6">
      <c r="A115" s="125" t="s">
        <v>304</v>
      </c>
      <c r="B115" s="126">
        <v>211.5</v>
      </c>
      <c r="C115" s="126">
        <v>336.8</v>
      </c>
      <c r="D115" s="126">
        <v>392</v>
      </c>
      <c r="E115" s="126">
        <v>386.5</v>
      </c>
      <c r="F115" s="127" t="s">
        <v>306</v>
      </c>
    </row>
    <row r="116" spans="1:6">
      <c r="A116" s="121"/>
      <c r="B116" s="121"/>
      <c r="C116" s="120"/>
      <c r="D116" s="120"/>
      <c r="E116" s="120"/>
      <c r="F116" s="128"/>
    </row>
    <row r="117" spans="1:6">
      <c r="A117" s="121"/>
      <c r="B117" s="129"/>
      <c r="C117" s="129"/>
      <c r="D117" s="129"/>
      <c r="E117" s="129"/>
      <c r="F117" s="130"/>
    </row>
    <row r="118" spans="1:6">
      <c r="A118" s="121" t="s">
        <v>307</v>
      </c>
      <c r="B118" s="129"/>
      <c r="C118" s="129"/>
      <c r="D118" s="129"/>
      <c r="E118" s="129"/>
      <c r="F118" s="130"/>
    </row>
    <row r="119" spans="1:6">
      <c r="A119" s="120"/>
      <c r="B119" s="129"/>
      <c r="C119" s="129"/>
      <c r="D119" s="129"/>
      <c r="E119" s="129"/>
      <c r="F119" s="128"/>
    </row>
    <row r="120" spans="1:6">
      <c r="A120" s="121" t="s">
        <v>169</v>
      </c>
      <c r="B120" s="131">
        <f>B$115*B108</f>
        <v>128.38049999999998</v>
      </c>
      <c r="C120" s="131">
        <f t="shared" ref="C120:E120" si="0">C$115*C108</f>
        <v>96.661599999999993</v>
      </c>
      <c r="D120" s="131">
        <f t="shared" si="0"/>
        <v>77.616</v>
      </c>
      <c r="E120" s="131">
        <f t="shared" si="0"/>
        <v>77.686500000000009</v>
      </c>
      <c r="F120" s="128" t="s">
        <v>175</v>
      </c>
    </row>
    <row r="121" spans="1:6">
      <c r="A121" s="121" t="s">
        <v>170</v>
      </c>
      <c r="B121" s="131">
        <f t="shared" ref="B121:E121" si="1">B$115*B109</f>
        <v>29.187000000000001</v>
      </c>
      <c r="C121" s="131">
        <f t="shared" si="1"/>
        <v>30.648800000000001</v>
      </c>
      <c r="D121" s="131">
        <f t="shared" si="1"/>
        <v>39.200000000000003</v>
      </c>
      <c r="E121" s="131">
        <f t="shared" si="1"/>
        <v>33.238999999999997</v>
      </c>
      <c r="F121" s="128" t="s">
        <v>175</v>
      </c>
    </row>
    <row r="122" spans="1:6">
      <c r="A122" s="121" t="s">
        <v>171</v>
      </c>
      <c r="B122" s="131">
        <f t="shared" ref="B122:E122" si="2">B$115*B110</f>
        <v>44.414999999999999</v>
      </c>
      <c r="C122" s="131">
        <f t="shared" si="2"/>
        <v>178.8408</v>
      </c>
      <c r="D122" s="131">
        <f t="shared" si="2"/>
        <v>186.59200000000001</v>
      </c>
      <c r="E122" s="131">
        <f t="shared" si="2"/>
        <v>167.3545</v>
      </c>
      <c r="F122" s="128" t="s">
        <v>175</v>
      </c>
    </row>
    <row r="123" spans="1:6">
      <c r="A123" s="121" t="s">
        <v>172</v>
      </c>
      <c r="B123" s="131">
        <f t="shared" ref="B123:E123" si="3">B$115*B111</f>
        <v>1.0575000000000001</v>
      </c>
      <c r="C123" s="131">
        <f t="shared" si="3"/>
        <v>18.524000000000001</v>
      </c>
      <c r="D123" s="131">
        <f t="shared" si="3"/>
        <v>64.680000000000007</v>
      </c>
      <c r="E123" s="131">
        <f t="shared" si="3"/>
        <v>57.588499999999996</v>
      </c>
      <c r="F123" s="128" t="s">
        <v>175</v>
      </c>
    </row>
    <row r="124" spans="1:6">
      <c r="A124" s="121" t="s">
        <v>173</v>
      </c>
      <c r="B124" s="131">
        <f t="shared" ref="B124:E124" si="4">B$115*B112</f>
        <v>0</v>
      </c>
      <c r="C124" s="131">
        <f t="shared" si="4"/>
        <v>2.0207999999999999</v>
      </c>
      <c r="D124" s="131">
        <f t="shared" si="4"/>
        <v>14.504000000000001</v>
      </c>
      <c r="E124" s="131">
        <f t="shared" si="4"/>
        <v>39.036499999999997</v>
      </c>
      <c r="F124" s="128" t="s">
        <v>175</v>
      </c>
    </row>
    <row r="125" spans="1:6">
      <c r="A125" s="114" t="s">
        <v>174</v>
      </c>
      <c r="B125" s="131">
        <f t="shared" ref="B125:E125" si="5">B$115*B113</f>
        <v>8.4600000000000009</v>
      </c>
      <c r="C125" s="131">
        <f t="shared" si="5"/>
        <v>10.103999999999999</v>
      </c>
      <c r="D125" s="131">
        <f t="shared" si="5"/>
        <v>9.4079999999999995</v>
      </c>
      <c r="E125" s="131">
        <f t="shared" si="5"/>
        <v>11.594999999999999</v>
      </c>
      <c r="F125" s="128" t="s">
        <v>175</v>
      </c>
    </row>
    <row r="126" spans="1:6">
      <c r="A126" s="120"/>
      <c r="B126" s="120"/>
      <c r="C126" s="120"/>
      <c r="D126" s="120"/>
      <c r="E126" s="120"/>
      <c r="F126" s="128"/>
    </row>
    <row r="127" spans="1:6">
      <c r="A127" s="120"/>
      <c r="B127" s="120"/>
      <c r="C127" s="120"/>
      <c r="D127" s="120"/>
      <c r="E127" s="120"/>
      <c r="F127" s="128"/>
    </row>
  </sheetData>
  <printOptions headings="1" gridLines="1"/>
  <pageMargins left="1.1811023622047245" right="0.59055118110236227" top="0.98425196850393704" bottom="0.98425196850393704" header="0.51181102362204722" footer="0.51181102362204722"/>
  <pageSetup paperSize="9" orientation="portrait" horizontalDpi="4294967292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zoomScaleNormal="100" workbookViewId="0"/>
  </sheetViews>
  <sheetFormatPr baseColWidth="10" defaultColWidth="7.88671875" defaultRowHeight="18"/>
  <cols>
    <col min="1" max="1" width="16.21875" style="173" customWidth="1"/>
    <col min="2" max="6" width="16.77734375" style="173" customWidth="1"/>
    <col min="7" max="7" width="21" style="173" customWidth="1"/>
    <col min="8" max="16384" width="7.88671875" style="173"/>
  </cols>
  <sheetData>
    <row r="1" spans="1:8">
      <c r="A1" s="356" t="s">
        <v>293</v>
      </c>
      <c r="B1" s="531" t="s">
        <v>176</v>
      </c>
      <c r="C1" s="358"/>
      <c r="D1" s="359"/>
      <c r="E1" s="359"/>
      <c r="F1" s="532"/>
      <c r="G1" s="359"/>
      <c r="H1" s="533"/>
    </row>
    <row r="2" spans="1:8">
      <c r="A2" s="534"/>
      <c r="B2" s="535" t="s">
        <v>313</v>
      </c>
      <c r="C2" s="536"/>
      <c r="D2" s="115"/>
      <c r="E2" s="115"/>
      <c r="F2" s="116"/>
      <c r="G2" s="115"/>
      <c r="H2" s="537"/>
    </row>
    <row r="3" spans="1:8">
      <c r="A3" s="538"/>
      <c r="B3" s="539" t="s">
        <v>314</v>
      </c>
      <c r="C3" s="540"/>
      <c r="D3" s="540"/>
      <c r="E3" s="540"/>
      <c r="F3" s="540"/>
      <c r="G3" s="540"/>
      <c r="H3" s="541"/>
    </row>
    <row r="5" spans="1:8">
      <c r="A5" s="12" t="s">
        <v>177</v>
      </c>
    </row>
    <row r="6" spans="1:8" ht="10.5" customHeight="1">
      <c r="A6" s="175"/>
      <c r="B6" s="175"/>
      <c r="C6" s="175"/>
      <c r="D6" s="175"/>
      <c r="E6" s="175"/>
      <c r="F6" s="175"/>
      <c r="G6" s="175" t="s">
        <v>144</v>
      </c>
    </row>
    <row r="7" spans="1:8">
      <c r="A7" s="542" t="s">
        <v>312</v>
      </c>
      <c r="B7" s="177" t="s">
        <v>178</v>
      </c>
      <c r="C7" s="177" t="s">
        <v>179</v>
      </c>
      <c r="D7" s="177" t="s">
        <v>180</v>
      </c>
      <c r="E7" s="177" t="s">
        <v>181</v>
      </c>
      <c r="F7" s="543" t="s">
        <v>182</v>
      </c>
    </row>
    <row r="8" spans="1:8">
      <c r="A8" s="136"/>
      <c r="B8" s="174"/>
      <c r="C8" s="174"/>
      <c r="D8" s="174"/>
      <c r="E8" s="174"/>
      <c r="F8" s="174"/>
      <c r="G8" s="175" t="s">
        <v>144</v>
      </c>
    </row>
    <row r="9" spans="1:8">
      <c r="A9" s="175" t="s">
        <v>183</v>
      </c>
      <c r="B9" s="544">
        <v>12345</v>
      </c>
      <c r="C9" s="544">
        <v>18789</v>
      </c>
      <c r="D9" s="544">
        <v>9878</v>
      </c>
      <c r="E9" s="544">
        <v>23423</v>
      </c>
      <c r="F9" s="545"/>
    </row>
    <row r="10" spans="1:8">
      <c r="A10" s="175" t="s">
        <v>184</v>
      </c>
      <c r="B10" s="544">
        <v>21678</v>
      </c>
      <c r="C10" s="544">
        <v>17890</v>
      </c>
      <c r="D10" s="544">
        <v>12789</v>
      </c>
      <c r="E10" s="544">
        <v>15678</v>
      </c>
      <c r="F10" s="545"/>
    </row>
    <row r="11" spans="1:8">
      <c r="A11" s="175" t="s">
        <v>185</v>
      </c>
      <c r="B11" s="544">
        <v>78999</v>
      </c>
      <c r="C11" s="544">
        <v>67654</v>
      </c>
      <c r="D11" s="544">
        <v>45343</v>
      </c>
      <c r="E11" s="544">
        <v>86543</v>
      </c>
      <c r="F11" s="545"/>
    </row>
    <row r="12" spans="1:8">
      <c r="A12" s="175" t="s">
        <v>186</v>
      </c>
      <c r="B12" s="546">
        <v>23231</v>
      </c>
      <c r="C12" s="546">
        <v>21009</v>
      </c>
      <c r="D12" s="546">
        <v>20454</v>
      </c>
      <c r="E12" s="546">
        <v>23123</v>
      </c>
      <c r="F12" s="547"/>
    </row>
    <row r="13" spans="1:8" ht="7.5" customHeight="1">
      <c r="B13" s="548"/>
      <c r="C13" s="549"/>
      <c r="D13" s="549"/>
      <c r="E13" s="549"/>
      <c r="F13" s="549"/>
      <c r="G13" s="175" t="s">
        <v>144</v>
      </c>
    </row>
    <row r="14" spans="1:8">
      <c r="A14" s="550" t="s">
        <v>310</v>
      </c>
      <c r="B14" s="545"/>
      <c r="C14" s="545"/>
      <c r="D14" s="545"/>
      <c r="E14" s="545"/>
      <c r="F14" s="545"/>
    </row>
    <row r="15" spans="1:8">
      <c r="A15" s="551"/>
      <c r="B15" s="551"/>
      <c r="C15" s="551"/>
      <c r="D15" s="551"/>
      <c r="E15" s="551"/>
      <c r="F15" s="551"/>
    </row>
    <row r="16" spans="1:8">
      <c r="A16" s="550" t="s">
        <v>311</v>
      </c>
      <c r="B16" s="174"/>
      <c r="C16" s="174"/>
      <c r="D16" s="174"/>
      <c r="E16" s="174"/>
      <c r="F16" s="174"/>
      <c r="G16" s="175" t="s">
        <v>144</v>
      </c>
    </row>
    <row r="17" spans="1:7">
      <c r="A17" s="175" t="str">
        <f>A9</f>
        <v>Tiere</v>
      </c>
      <c r="B17" s="552"/>
      <c r="C17" s="552"/>
      <c r="D17" s="552"/>
      <c r="E17" s="552"/>
      <c r="F17" s="552"/>
    </row>
    <row r="18" spans="1:7">
      <c r="A18" s="175" t="str">
        <f>A10</f>
        <v>Pflanzen</v>
      </c>
      <c r="B18" s="552"/>
      <c r="C18" s="552"/>
      <c r="D18" s="552"/>
      <c r="E18" s="552"/>
      <c r="F18" s="552"/>
    </row>
    <row r="19" spans="1:7">
      <c r="A19" s="175" t="str">
        <f>A11</f>
        <v>Aquarien usw.</v>
      </c>
      <c r="B19" s="552"/>
      <c r="C19" s="552"/>
      <c r="D19" s="552"/>
      <c r="E19" s="552"/>
      <c r="F19" s="552"/>
    </row>
    <row r="20" spans="1:7">
      <c r="A20" s="175" t="str">
        <f>A12</f>
        <v>Futter usw.</v>
      </c>
      <c r="B20" s="553"/>
      <c r="C20" s="553"/>
      <c r="D20" s="553"/>
      <c r="E20" s="553"/>
      <c r="F20" s="553"/>
    </row>
    <row r="21" spans="1:7">
      <c r="B21" s="175"/>
      <c r="C21" s="174"/>
      <c r="D21" s="174"/>
      <c r="E21" s="174"/>
      <c r="F21" s="174"/>
      <c r="G21" s="175" t="s">
        <v>144</v>
      </c>
    </row>
    <row r="22" spans="1:7">
      <c r="A22" s="550" t="s">
        <v>303</v>
      </c>
      <c r="B22" s="554"/>
      <c r="C22" s="554"/>
      <c r="D22" s="554"/>
      <c r="E22" s="554"/>
      <c r="F22" s="554"/>
      <c r="G22" s="555" t="s">
        <v>187</v>
      </c>
    </row>
    <row r="44" spans="1:7">
      <c r="A44" s="556" t="s">
        <v>14</v>
      </c>
      <c r="B44" s="178"/>
      <c r="C44" s="178"/>
      <c r="D44" s="178"/>
      <c r="E44" s="178"/>
      <c r="F44" s="178"/>
    </row>
    <row r="45" spans="1:7">
      <c r="A45" s="178"/>
      <c r="B45" s="178"/>
      <c r="C45" s="178"/>
      <c r="D45" s="178"/>
      <c r="E45" s="178"/>
      <c r="F45" s="178"/>
    </row>
    <row r="46" spans="1:7">
      <c r="A46" s="132" t="s">
        <v>177</v>
      </c>
      <c r="B46" s="557"/>
      <c r="C46" s="557"/>
      <c r="D46" s="557"/>
      <c r="E46" s="557"/>
      <c r="F46" s="557"/>
      <c r="G46" s="557"/>
    </row>
    <row r="47" spans="1:7">
      <c r="A47" s="558"/>
      <c r="B47" s="558"/>
      <c r="C47" s="558"/>
      <c r="D47" s="558"/>
      <c r="E47" s="558"/>
      <c r="F47" s="558"/>
      <c r="G47" s="558" t="s">
        <v>144</v>
      </c>
    </row>
    <row r="48" spans="1:7">
      <c r="A48" s="559" t="s">
        <v>312</v>
      </c>
      <c r="B48" s="560" t="s">
        <v>178</v>
      </c>
      <c r="C48" s="560" t="s">
        <v>179</v>
      </c>
      <c r="D48" s="560" t="s">
        <v>180</v>
      </c>
      <c r="E48" s="560" t="s">
        <v>181</v>
      </c>
      <c r="F48" s="561" t="s">
        <v>182</v>
      </c>
      <c r="G48" s="557"/>
    </row>
    <row r="49" spans="1:7">
      <c r="A49" s="157"/>
      <c r="B49" s="562"/>
      <c r="C49" s="562"/>
      <c r="D49" s="562"/>
      <c r="E49" s="562"/>
      <c r="F49" s="562"/>
      <c r="G49" s="558" t="s">
        <v>144</v>
      </c>
    </row>
    <row r="50" spans="1:7">
      <c r="A50" s="558" t="s">
        <v>183</v>
      </c>
      <c r="B50" s="563">
        <v>12345</v>
      </c>
      <c r="C50" s="563">
        <v>18789</v>
      </c>
      <c r="D50" s="563">
        <v>9878</v>
      </c>
      <c r="E50" s="563">
        <v>23423</v>
      </c>
      <c r="F50" s="564">
        <f>SUM(B50:E50)</f>
        <v>64435</v>
      </c>
      <c r="G50" s="557"/>
    </row>
    <row r="51" spans="1:7">
      <c r="A51" s="558" t="s">
        <v>184</v>
      </c>
      <c r="B51" s="563">
        <v>21678</v>
      </c>
      <c r="C51" s="563">
        <v>17890</v>
      </c>
      <c r="D51" s="563">
        <v>12789</v>
      </c>
      <c r="E51" s="563">
        <v>15678</v>
      </c>
      <c r="F51" s="564">
        <f>SUM(B51:E51)</f>
        <v>68035</v>
      </c>
      <c r="G51" s="557"/>
    </row>
    <row r="52" spans="1:7">
      <c r="A52" s="558" t="s">
        <v>185</v>
      </c>
      <c r="B52" s="563">
        <v>78999</v>
      </c>
      <c r="C52" s="563">
        <v>67654</v>
      </c>
      <c r="D52" s="563">
        <v>45343</v>
      </c>
      <c r="E52" s="563">
        <v>86543</v>
      </c>
      <c r="F52" s="564">
        <f>SUM(B52:E52)</f>
        <v>278539</v>
      </c>
      <c r="G52" s="557"/>
    </row>
    <row r="53" spans="1:7">
      <c r="A53" s="558" t="s">
        <v>186</v>
      </c>
      <c r="B53" s="565">
        <v>23231</v>
      </c>
      <c r="C53" s="565">
        <v>21009</v>
      </c>
      <c r="D53" s="565">
        <v>20454</v>
      </c>
      <c r="E53" s="565">
        <v>23123</v>
      </c>
      <c r="F53" s="566">
        <f>SUM(B53:E53)</f>
        <v>87817</v>
      </c>
      <c r="G53" s="557"/>
    </row>
    <row r="54" spans="1:7">
      <c r="A54" s="557"/>
      <c r="B54" s="567"/>
      <c r="C54" s="568"/>
      <c r="D54" s="568"/>
      <c r="E54" s="568"/>
      <c r="F54" s="568"/>
      <c r="G54" s="558" t="s">
        <v>144</v>
      </c>
    </row>
    <row r="55" spans="1:7">
      <c r="A55" s="569" t="s">
        <v>310</v>
      </c>
      <c r="B55" s="564">
        <f>SUM(B50:B54)</f>
        <v>136253</v>
      </c>
      <c r="C55" s="564">
        <f>SUM(C50:C54)</f>
        <v>125342</v>
      </c>
      <c r="D55" s="564">
        <f>SUM(D50:D54)</f>
        <v>88464</v>
      </c>
      <c r="E55" s="564">
        <f>SUM(E50:E54)</f>
        <v>148767</v>
      </c>
      <c r="F55" s="564">
        <f>SUM(B55:E55)</f>
        <v>498826</v>
      </c>
      <c r="G55" s="557"/>
    </row>
    <row r="56" spans="1:7">
      <c r="A56" s="540"/>
      <c r="B56" s="540"/>
      <c r="C56" s="540"/>
      <c r="D56" s="540"/>
      <c r="E56" s="540"/>
      <c r="F56" s="540"/>
      <c r="G56" s="557"/>
    </row>
    <row r="57" spans="1:7">
      <c r="A57" s="569" t="s">
        <v>311</v>
      </c>
      <c r="B57" s="562"/>
      <c r="C57" s="562"/>
      <c r="D57" s="562"/>
      <c r="E57" s="562"/>
      <c r="F57" s="562"/>
      <c r="G57" s="558" t="s">
        <v>144</v>
      </c>
    </row>
    <row r="58" spans="1:7">
      <c r="A58" s="558" t="str">
        <f>A50</f>
        <v>Tiere</v>
      </c>
      <c r="B58" s="570">
        <f>B50/B$55</f>
        <v>9.0603509647494002E-2</v>
      </c>
      <c r="C58" s="570">
        <f t="shared" ref="C58:E58" si="0">C50/C$55</f>
        <v>0.14990186848781734</v>
      </c>
      <c r="D58" s="570">
        <f t="shared" si="0"/>
        <v>0.11166124073069271</v>
      </c>
      <c r="E58" s="570">
        <f t="shared" si="0"/>
        <v>0.15744755221252024</v>
      </c>
      <c r="F58" s="571">
        <f>F50/F$55</f>
        <v>0.1291732989058309</v>
      </c>
      <c r="G58" s="557"/>
    </row>
    <row r="59" spans="1:7">
      <c r="A59" s="558" t="str">
        <f>A51</f>
        <v>Pflanzen</v>
      </c>
      <c r="B59" s="570">
        <f t="shared" ref="B59:F59" si="1">B51/B$55</f>
        <v>0.15910108401282907</v>
      </c>
      <c r="C59" s="570">
        <f t="shared" si="1"/>
        <v>0.14272949210958816</v>
      </c>
      <c r="D59" s="570">
        <f t="shared" si="1"/>
        <v>0.14456728160607704</v>
      </c>
      <c r="E59" s="570">
        <f t="shared" si="1"/>
        <v>0.105386275181996</v>
      </c>
      <c r="F59" s="571">
        <f t="shared" si="1"/>
        <v>0.13639024429360139</v>
      </c>
      <c r="G59" s="557"/>
    </row>
    <row r="60" spans="1:7">
      <c r="A60" s="558" t="str">
        <f>A52</f>
        <v>Aquarien usw.</v>
      </c>
      <c r="B60" s="570">
        <f t="shared" ref="B60:F60" si="2">B52/B$55</f>
        <v>0.57979640815248101</v>
      </c>
      <c r="C60" s="570">
        <f t="shared" si="2"/>
        <v>0.53975522969156386</v>
      </c>
      <c r="D60" s="570">
        <f t="shared" si="2"/>
        <v>0.51255878097305119</v>
      </c>
      <c r="E60" s="570">
        <f t="shared" si="2"/>
        <v>0.58173519664979467</v>
      </c>
      <c r="F60" s="571">
        <f t="shared" si="2"/>
        <v>0.55838909760116751</v>
      </c>
      <c r="G60" s="557"/>
    </row>
    <row r="61" spans="1:7">
      <c r="A61" s="558" t="str">
        <f>A53</f>
        <v>Futter usw.</v>
      </c>
      <c r="B61" s="572">
        <f t="shared" ref="B61:F61" si="3">B53/B$55</f>
        <v>0.17049899818719588</v>
      </c>
      <c r="C61" s="572">
        <f t="shared" si="3"/>
        <v>0.16761340971103061</v>
      </c>
      <c r="D61" s="572">
        <f t="shared" si="3"/>
        <v>0.23121269669017905</v>
      </c>
      <c r="E61" s="572">
        <f t="shared" si="3"/>
        <v>0.15543097595568911</v>
      </c>
      <c r="F61" s="573">
        <f t="shared" si="3"/>
        <v>0.17604735919940021</v>
      </c>
      <c r="G61" s="557"/>
    </row>
    <row r="62" spans="1:7">
      <c r="A62" s="557"/>
      <c r="B62" s="558"/>
      <c r="C62" s="562"/>
      <c r="D62" s="562"/>
      <c r="E62" s="562"/>
      <c r="F62" s="562"/>
      <c r="G62" s="558" t="s">
        <v>144</v>
      </c>
    </row>
    <row r="63" spans="1:7">
      <c r="A63" s="569" t="s">
        <v>303</v>
      </c>
      <c r="B63" s="571">
        <f>B55/$F$55</f>
        <v>0.27314734997774776</v>
      </c>
      <c r="C63" s="571">
        <f t="shared" ref="C63:F63" si="4">C55/$F$55</f>
        <v>0.25127399133164668</v>
      </c>
      <c r="D63" s="571">
        <f t="shared" si="4"/>
        <v>0.17734440466214671</v>
      </c>
      <c r="E63" s="571">
        <f t="shared" si="4"/>
        <v>0.29823425402845882</v>
      </c>
      <c r="F63" s="571">
        <f t="shared" si="4"/>
        <v>1</v>
      </c>
      <c r="G63" s="574" t="s">
        <v>187</v>
      </c>
    </row>
  </sheetData>
  <printOptions horizontalCentered="1" headings="1" gridLines="1"/>
  <pageMargins left="1.1811023622047245" right="0.59055118110236227" top="0.98425196850393704" bottom="0.98425196850393704" header="0.51181102362204722" footer="0.51181102362204722"/>
  <pageSetup paperSize="9" orientation="portrait" horizontalDpi="4294967292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showGridLines="0" zoomScaleNormal="100" workbookViewId="0"/>
  </sheetViews>
  <sheetFormatPr baseColWidth="10" defaultColWidth="11.5546875" defaultRowHeight="18"/>
  <cols>
    <col min="1" max="1" width="34.77734375" style="575" customWidth="1"/>
    <col min="2" max="2" width="12.5546875" style="575" customWidth="1"/>
    <col min="3" max="8" width="8.77734375" style="575" customWidth="1"/>
    <col min="9" max="16384" width="11.5546875" style="575"/>
  </cols>
  <sheetData>
    <row r="1" spans="1:10">
      <c r="A1" s="644" t="s">
        <v>293</v>
      </c>
      <c r="B1" s="637" t="s">
        <v>290</v>
      </c>
      <c r="C1" s="637"/>
      <c r="D1" s="637"/>
      <c r="E1" s="637"/>
      <c r="F1" s="637"/>
      <c r="G1" s="638"/>
      <c r="H1" s="639"/>
    </row>
    <row r="2" spans="1:10">
      <c r="A2" s="640"/>
      <c r="B2" s="641" t="s">
        <v>330</v>
      </c>
      <c r="C2" s="641"/>
      <c r="D2" s="641"/>
      <c r="E2" s="641"/>
      <c r="F2" s="641"/>
      <c r="G2" s="642"/>
      <c r="H2" s="643"/>
    </row>
    <row r="3" spans="1:10" ht="18.399999999999999" thickBot="1"/>
    <row r="4" spans="1:10" ht="34.15" thickTop="1" thickBot="1">
      <c r="A4" s="651" t="s">
        <v>188</v>
      </c>
      <c r="B4" s="576"/>
      <c r="C4" s="576"/>
      <c r="D4" s="576"/>
      <c r="E4" s="576"/>
      <c r="F4" s="576"/>
      <c r="G4" s="576"/>
      <c r="H4" s="576"/>
    </row>
    <row r="5" spans="1:10" ht="18.75" thickTop="1" thickBot="1"/>
    <row r="6" spans="1:10" ht="21.75" customHeight="1" thickBot="1">
      <c r="A6" s="577"/>
      <c r="B6" s="578" t="s">
        <v>189</v>
      </c>
      <c r="C6" s="579" t="s">
        <v>190</v>
      </c>
      <c r="D6" s="579"/>
      <c r="E6" s="579"/>
      <c r="F6" s="579"/>
      <c r="G6" s="579"/>
      <c r="H6" s="580"/>
    </row>
    <row r="7" spans="1:10" ht="18.399999999999999" thickBot="1">
      <c r="A7" s="581"/>
      <c r="B7" s="582"/>
      <c r="C7" s="583" t="s">
        <v>191</v>
      </c>
      <c r="D7" s="583"/>
      <c r="E7" s="583" t="s">
        <v>155</v>
      </c>
      <c r="F7" s="583"/>
      <c r="G7" s="584" t="s">
        <v>192</v>
      </c>
      <c r="H7" s="584"/>
      <c r="J7" s="636" t="s">
        <v>329</v>
      </c>
    </row>
    <row r="8" spans="1:10" ht="27.75" customHeight="1" thickBot="1">
      <c r="A8" s="585" t="s">
        <v>193</v>
      </c>
      <c r="B8" s="586" t="s">
        <v>194</v>
      </c>
      <c r="C8" s="587" t="s">
        <v>195</v>
      </c>
      <c r="D8" s="587" t="s">
        <v>196</v>
      </c>
      <c r="E8" s="587" t="s">
        <v>195</v>
      </c>
      <c r="F8" s="587" t="s">
        <v>196</v>
      </c>
      <c r="G8" s="587" t="s">
        <v>195</v>
      </c>
      <c r="H8" s="588" t="s">
        <v>196</v>
      </c>
      <c r="J8" s="575" t="s">
        <v>328</v>
      </c>
    </row>
    <row r="9" spans="1:10" ht="15.75" customHeight="1">
      <c r="A9" s="589"/>
      <c r="B9" s="590"/>
      <c r="C9" s="591"/>
      <c r="D9" s="591"/>
      <c r="E9" s="591"/>
      <c r="F9" s="591"/>
      <c r="G9" s="591"/>
      <c r="H9" s="592"/>
      <c r="J9" s="575" t="s">
        <v>327</v>
      </c>
    </row>
    <row r="10" spans="1:10">
      <c r="A10" s="593" t="s">
        <v>197</v>
      </c>
      <c r="B10" s="594">
        <v>5</v>
      </c>
      <c r="C10" s="595">
        <v>5</v>
      </c>
      <c r="D10" s="645"/>
      <c r="E10" s="595">
        <v>3</v>
      </c>
      <c r="F10" s="645"/>
      <c r="G10" s="595">
        <v>4</v>
      </c>
      <c r="H10" s="648"/>
    </row>
    <row r="11" spans="1:10">
      <c r="A11" s="593" t="s">
        <v>198</v>
      </c>
      <c r="B11" s="594">
        <v>5</v>
      </c>
      <c r="C11" s="595">
        <v>4</v>
      </c>
      <c r="D11" s="646"/>
      <c r="E11" s="595">
        <v>2</v>
      </c>
      <c r="F11" s="646"/>
      <c r="G11" s="595">
        <v>4</v>
      </c>
      <c r="H11" s="649"/>
    </row>
    <row r="12" spans="1:10">
      <c r="A12" s="593" t="s">
        <v>199</v>
      </c>
      <c r="B12" s="594">
        <v>6</v>
      </c>
      <c r="C12" s="595">
        <v>2</v>
      </c>
      <c r="D12" s="646"/>
      <c r="E12" s="595">
        <v>4</v>
      </c>
      <c r="F12" s="646"/>
      <c r="G12" s="595">
        <v>3</v>
      </c>
      <c r="H12" s="649"/>
    </row>
    <row r="13" spans="1:10">
      <c r="A13" s="593" t="s">
        <v>200</v>
      </c>
      <c r="B13" s="594">
        <v>5</v>
      </c>
      <c r="C13" s="595">
        <v>1</v>
      </c>
      <c r="D13" s="646"/>
      <c r="E13" s="595">
        <v>3</v>
      </c>
      <c r="F13" s="646"/>
      <c r="G13" s="595">
        <v>2</v>
      </c>
      <c r="H13" s="649"/>
    </row>
    <row r="14" spans="1:10">
      <c r="A14" s="593" t="s">
        <v>201</v>
      </c>
      <c r="B14" s="594">
        <v>5</v>
      </c>
      <c r="C14" s="595">
        <v>3</v>
      </c>
      <c r="D14" s="646"/>
      <c r="E14" s="595">
        <v>3</v>
      </c>
      <c r="F14" s="646"/>
      <c r="G14" s="595">
        <v>4</v>
      </c>
      <c r="H14" s="649"/>
    </row>
    <row r="15" spans="1:10">
      <c r="A15" s="593" t="s">
        <v>202</v>
      </c>
      <c r="B15" s="594">
        <v>5</v>
      </c>
      <c r="C15" s="595">
        <v>4</v>
      </c>
      <c r="D15" s="646"/>
      <c r="E15" s="595">
        <v>3</v>
      </c>
      <c r="F15" s="646"/>
      <c r="G15" s="595">
        <v>2</v>
      </c>
      <c r="H15" s="649"/>
    </row>
    <row r="16" spans="1:10">
      <c r="A16" s="593" t="s">
        <v>203</v>
      </c>
      <c r="B16" s="594">
        <v>10</v>
      </c>
      <c r="C16" s="595">
        <v>3</v>
      </c>
      <c r="D16" s="646"/>
      <c r="E16" s="595">
        <v>4</v>
      </c>
      <c r="F16" s="646"/>
      <c r="G16" s="595">
        <v>3</v>
      </c>
      <c r="H16" s="649"/>
    </row>
    <row r="17" spans="1:8">
      <c r="A17" s="593" t="s">
        <v>204</v>
      </c>
      <c r="B17" s="594">
        <v>15</v>
      </c>
      <c r="C17" s="595">
        <v>2</v>
      </c>
      <c r="D17" s="646"/>
      <c r="E17" s="595">
        <v>3</v>
      </c>
      <c r="F17" s="646"/>
      <c r="G17" s="595">
        <v>4</v>
      </c>
      <c r="H17" s="649"/>
    </row>
    <row r="18" spans="1:8">
      <c r="A18" s="593" t="s">
        <v>205</v>
      </c>
      <c r="B18" s="594">
        <v>10</v>
      </c>
      <c r="C18" s="595">
        <v>2</v>
      </c>
      <c r="D18" s="646"/>
      <c r="E18" s="595">
        <v>4</v>
      </c>
      <c r="F18" s="646"/>
      <c r="G18" s="595">
        <v>4</v>
      </c>
      <c r="H18" s="649"/>
    </row>
    <row r="19" spans="1:8">
      <c r="A19" s="593" t="s">
        <v>206</v>
      </c>
      <c r="B19" s="594">
        <v>20</v>
      </c>
      <c r="C19" s="595">
        <v>3</v>
      </c>
      <c r="D19" s="646"/>
      <c r="E19" s="595">
        <v>1</v>
      </c>
      <c r="F19" s="646"/>
      <c r="G19" s="595">
        <v>3</v>
      </c>
      <c r="H19" s="649"/>
    </row>
    <row r="20" spans="1:8">
      <c r="A20" s="593" t="s">
        <v>207</v>
      </c>
      <c r="B20" s="595">
        <v>5</v>
      </c>
      <c r="C20" s="596">
        <v>2</v>
      </c>
      <c r="D20" s="646"/>
      <c r="E20" s="595">
        <v>2</v>
      </c>
      <c r="F20" s="646"/>
      <c r="G20" s="595">
        <v>4</v>
      </c>
      <c r="H20" s="649"/>
    </row>
    <row r="21" spans="1:8">
      <c r="A21" s="593" t="s">
        <v>208</v>
      </c>
      <c r="B21" s="594">
        <v>10</v>
      </c>
      <c r="C21" s="595">
        <v>4</v>
      </c>
      <c r="D21" s="647"/>
      <c r="E21" s="595">
        <v>2</v>
      </c>
      <c r="F21" s="647"/>
      <c r="G21" s="595">
        <v>3</v>
      </c>
      <c r="H21" s="650"/>
    </row>
    <row r="22" spans="1:8" ht="18.399999999999999" thickBot="1">
      <c r="A22" s="593"/>
      <c r="B22" s="597"/>
      <c r="C22" s="593"/>
      <c r="D22" s="597"/>
      <c r="E22" s="597"/>
      <c r="F22" s="597"/>
      <c r="G22" s="597"/>
      <c r="H22" s="598"/>
    </row>
    <row r="23" spans="1:8" ht="30" customHeight="1" thickBot="1">
      <c r="A23" s="599" t="s">
        <v>209</v>
      </c>
      <c r="B23" s="600"/>
      <c r="C23" s="601"/>
      <c r="D23" s="602"/>
      <c r="E23" s="601"/>
      <c r="F23" s="602"/>
      <c r="G23" s="601"/>
      <c r="H23" s="602"/>
    </row>
    <row r="99" spans="1:8">
      <c r="A99" s="603" t="s">
        <v>14</v>
      </c>
      <c r="B99" s="604"/>
      <c r="C99" s="604"/>
      <c r="D99" s="604"/>
      <c r="E99" s="604"/>
      <c r="F99" s="604"/>
      <c r="G99" s="604"/>
      <c r="H99" s="604"/>
    </row>
    <row r="100" spans="1:8" ht="18.399999999999999" thickBot="1">
      <c r="A100" s="604"/>
      <c r="B100" s="604"/>
      <c r="C100" s="604"/>
      <c r="D100" s="604"/>
      <c r="E100" s="604"/>
      <c r="F100" s="604"/>
      <c r="G100" s="604"/>
      <c r="H100" s="604"/>
    </row>
    <row r="101" spans="1:8" ht="18.75" thickTop="1" thickBot="1">
      <c r="A101" s="605" t="s">
        <v>188</v>
      </c>
      <c r="B101" s="606"/>
      <c r="C101" s="606"/>
      <c r="D101" s="606"/>
      <c r="E101" s="606"/>
      <c r="F101" s="606"/>
      <c r="G101" s="606"/>
      <c r="H101" s="606"/>
    </row>
    <row r="102" spans="1:8" ht="18.75" thickTop="1" thickBot="1">
      <c r="A102" s="604"/>
      <c r="B102" s="604"/>
      <c r="C102" s="604"/>
      <c r="D102" s="604"/>
      <c r="E102" s="604"/>
      <c r="F102" s="604"/>
      <c r="G102" s="604"/>
      <c r="H102" s="604"/>
    </row>
    <row r="103" spans="1:8" ht="18.399999999999999" thickBot="1">
      <c r="A103" s="607"/>
      <c r="B103" s="608" t="s">
        <v>189</v>
      </c>
      <c r="C103" s="609" t="s">
        <v>190</v>
      </c>
      <c r="D103" s="609"/>
      <c r="E103" s="609"/>
      <c r="F103" s="609"/>
      <c r="G103" s="609"/>
      <c r="H103" s="610"/>
    </row>
    <row r="104" spans="1:8" ht="18.399999999999999" thickBot="1">
      <c r="A104" s="611"/>
      <c r="B104" s="612"/>
      <c r="C104" s="613" t="s">
        <v>191</v>
      </c>
      <c r="D104" s="613"/>
      <c r="E104" s="613" t="s">
        <v>155</v>
      </c>
      <c r="F104" s="613"/>
      <c r="G104" s="614" t="s">
        <v>192</v>
      </c>
      <c r="H104" s="614"/>
    </row>
    <row r="105" spans="1:8" ht="18.399999999999999" thickBot="1">
      <c r="A105" s="615" t="s">
        <v>193</v>
      </c>
      <c r="B105" s="616" t="s">
        <v>194</v>
      </c>
      <c r="C105" s="617" t="s">
        <v>195</v>
      </c>
      <c r="D105" s="617" t="s">
        <v>196</v>
      </c>
      <c r="E105" s="617" t="s">
        <v>195</v>
      </c>
      <c r="F105" s="617" t="s">
        <v>196</v>
      </c>
      <c r="G105" s="617" t="s">
        <v>195</v>
      </c>
      <c r="H105" s="618" t="s">
        <v>196</v>
      </c>
    </row>
    <row r="106" spans="1:8">
      <c r="A106" s="619"/>
      <c r="B106" s="620"/>
      <c r="C106" s="621"/>
      <c r="D106" s="621"/>
      <c r="E106" s="621"/>
      <c r="F106" s="621"/>
      <c r="G106" s="621"/>
      <c r="H106" s="622"/>
    </row>
    <row r="107" spans="1:8">
      <c r="A107" s="623" t="s">
        <v>197</v>
      </c>
      <c r="B107" s="624">
        <v>5</v>
      </c>
      <c r="C107" s="625">
        <v>5</v>
      </c>
      <c r="D107" s="626">
        <f t="shared" ref="D107:D118" si="0">C107*$B107</f>
        <v>25</v>
      </c>
      <c r="E107" s="625">
        <v>3</v>
      </c>
      <c r="F107" s="626">
        <f t="shared" ref="F107:F118" si="1">E107*$B107</f>
        <v>15</v>
      </c>
      <c r="G107" s="625">
        <v>4</v>
      </c>
      <c r="H107" s="627">
        <f t="shared" ref="H107:H118" si="2">G107*$B107</f>
        <v>20</v>
      </c>
    </row>
    <row r="108" spans="1:8">
      <c r="A108" s="623" t="s">
        <v>198</v>
      </c>
      <c r="B108" s="624">
        <v>5</v>
      </c>
      <c r="C108" s="625">
        <v>4</v>
      </c>
      <c r="D108" s="626">
        <f t="shared" si="0"/>
        <v>20</v>
      </c>
      <c r="E108" s="625">
        <v>2</v>
      </c>
      <c r="F108" s="626">
        <f t="shared" si="1"/>
        <v>10</v>
      </c>
      <c r="G108" s="625">
        <v>4</v>
      </c>
      <c r="H108" s="627">
        <f t="shared" si="2"/>
        <v>20</v>
      </c>
    </row>
    <row r="109" spans="1:8">
      <c r="A109" s="623" t="s">
        <v>199</v>
      </c>
      <c r="B109" s="624">
        <v>6</v>
      </c>
      <c r="C109" s="625">
        <v>2</v>
      </c>
      <c r="D109" s="626">
        <f t="shared" si="0"/>
        <v>12</v>
      </c>
      <c r="E109" s="625">
        <v>4</v>
      </c>
      <c r="F109" s="626">
        <f t="shared" si="1"/>
        <v>24</v>
      </c>
      <c r="G109" s="625">
        <v>3</v>
      </c>
      <c r="H109" s="627">
        <f t="shared" si="2"/>
        <v>18</v>
      </c>
    </row>
    <row r="110" spans="1:8">
      <c r="A110" s="623" t="s">
        <v>200</v>
      </c>
      <c r="B110" s="624">
        <v>5</v>
      </c>
      <c r="C110" s="625">
        <v>1</v>
      </c>
      <c r="D110" s="626">
        <f t="shared" si="0"/>
        <v>5</v>
      </c>
      <c r="E110" s="625">
        <v>3</v>
      </c>
      <c r="F110" s="626">
        <f t="shared" si="1"/>
        <v>15</v>
      </c>
      <c r="G110" s="625">
        <v>2</v>
      </c>
      <c r="H110" s="627">
        <f t="shared" si="2"/>
        <v>10</v>
      </c>
    </row>
    <row r="111" spans="1:8">
      <c r="A111" s="623" t="s">
        <v>201</v>
      </c>
      <c r="B111" s="624">
        <v>5</v>
      </c>
      <c r="C111" s="625">
        <v>3</v>
      </c>
      <c r="D111" s="626">
        <f t="shared" si="0"/>
        <v>15</v>
      </c>
      <c r="E111" s="625">
        <v>3</v>
      </c>
      <c r="F111" s="626">
        <f t="shared" si="1"/>
        <v>15</v>
      </c>
      <c r="G111" s="625">
        <v>4</v>
      </c>
      <c r="H111" s="627">
        <f t="shared" si="2"/>
        <v>20</v>
      </c>
    </row>
    <row r="112" spans="1:8">
      <c r="A112" s="623" t="s">
        <v>202</v>
      </c>
      <c r="B112" s="624">
        <v>5</v>
      </c>
      <c r="C112" s="625">
        <v>4</v>
      </c>
      <c r="D112" s="626">
        <f t="shared" si="0"/>
        <v>20</v>
      </c>
      <c r="E112" s="625">
        <v>3</v>
      </c>
      <c r="F112" s="626">
        <f t="shared" si="1"/>
        <v>15</v>
      </c>
      <c r="G112" s="625">
        <v>2</v>
      </c>
      <c r="H112" s="627">
        <f t="shared" si="2"/>
        <v>10</v>
      </c>
    </row>
    <row r="113" spans="1:8">
      <c r="A113" s="623" t="s">
        <v>203</v>
      </c>
      <c r="B113" s="624">
        <v>10</v>
      </c>
      <c r="C113" s="625">
        <v>3</v>
      </c>
      <c r="D113" s="626">
        <f t="shared" si="0"/>
        <v>30</v>
      </c>
      <c r="E113" s="625">
        <v>4</v>
      </c>
      <c r="F113" s="626">
        <f t="shared" si="1"/>
        <v>40</v>
      </c>
      <c r="G113" s="625">
        <v>3</v>
      </c>
      <c r="H113" s="627">
        <f t="shared" si="2"/>
        <v>30</v>
      </c>
    </row>
    <row r="114" spans="1:8">
      <c r="A114" s="623" t="s">
        <v>204</v>
      </c>
      <c r="B114" s="624">
        <v>15</v>
      </c>
      <c r="C114" s="625">
        <v>2</v>
      </c>
      <c r="D114" s="626">
        <f t="shared" si="0"/>
        <v>30</v>
      </c>
      <c r="E114" s="625">
        <v>3</v>
      </c>
      <c r="F114" s="626">
        <f t="shared" si="1"/>
        <v>45</v>
      </c>
      <c r="G114" s="625">
        <v>4</v>
      </c>
      <c r="H114" s="627">
        <f t="shared" si="2"/>
        <v>60</v>
      </c>
    </row>
    <row r="115" spans="1:8">
      <c r="A115" s="623" t="s">
        <v>205</v>
      </c>
      <c r="B115" s="624">
        <v>10</v>
      </c>
      <c r="C115" s="625">
        <v>2</v>
      </c>
      <c r="D115" s="626">
        <f t="shared" si="0"/>
        <v>20</v>
      </c>
      <c r="E115" s="625">
        <v>4</v>
      </c>
      <c r="F115" s="626">
        <f t="shared" si="1"/>
        <v>40</v>
      </c>
      <c r="G115" s="625">
        <v>4</v>
      </c>
      <c r="H115" s="627">
        <f t="shared" si="2"/>
        <v>40</v>
      </c>
    </row>
    <row r="116" spans="1:8">
      <c r="A116" s="623" t="s">
        <v>206</v>
      </c>
      <c r="B116" s="624">
        <v>20</v>
      </c>
      <c r="C116" s="625">
        <v>3</v>
      </c>
      <c r="D116" s="626">
        <f t="shared" si="0"/>
        <v>60</v>
      </c>
      <c r="E116" s="625">
        <v>1</v>
      </c>
      <c r="F116" s="626">
        <f t="shared" si="1"/>
        <v>20</v>
      </c>
      <c r="G116" s="625">
        <v>3</v>
      </c>
      <c r="H116" s="627">
        <f t="shared" si="2"/>
        <v>60</v>
      </c>
    </row>
    <row r="117" spans="1:8">
      <c r="A117" s="623" t="s">
        <v>207</v>
      </c>
      <c r="B117" s="625">
        <v>5</v>
      </c>
      <c r="C117" s="628">
        <v>2</v>
      </c>
      <c r="D117" s="626">
        <f t="shared" si="0"/>
        <v>10</v>
      </c>
      <c r="E117" s="625">
        <v>2</v>
      </c>
      <c r="F117" s="626">
        <f t="shared" si="1"/>
        <v>10</v>
      </c>
      <c r="G117" s="625">
        <v>4</v>
      </c>
      <c r="H117" s="627">
        <f t="shared" si="2"/>
        <v>20</v>
      </c>
    </row>
    <row r="118" spans="1:8">
      <c r="A118" s="623" t="s">
        <v>208</v>
      </c>
      <c r="B118" s="624">
        <v>10</v>
      </c>
      <c r="C118" s="625">
        <v>4</v>
      </c>
      <c r="D118" s="626">
        <f t="shared" si="0"/>
        <v>40</v>
      </c>
      <c r="E118" s="625">
        <v>2</v>
      </c>
      <c r="F118" s="626">
        <f t="shared" si="1"/>
        <v>20</v>
      </c>
      <c r="G118" s="625">
        <v>3</v>
      </c>
      <c r="H118" s="627">
        <f t="shared" si="2"/>
        <v>30</v>
      </c>
    </row>
    <row r="119" spans="1:8" ht="18.399999999999999" thickBot="1">
      <c r="A119" s="623"/>
      <c r="B119" s="629"/>
      <c r="C119" s="623"/>
      <c r="D119" s="629"/>
      <c r="E119" s="629"/>
      <c r="F119" s="629"/>
      <c r="G119" s="629"/>
      <c r="H119" s="630"/>
    </row>
    <row r="120" spans="1:8" ht="18.399999999999999" thickBot="1">
      <c r="A120" s="631" t="s">
        <v>209</v>
      </c>
      <c r="B120" s="632">
        <f>SUM(B107:B118)</f>
        <v>101</v>
      </c>
      <c r="C120" s="633"/>
      <c r="D120" s="634">
        <f>SUM(D107:D118)</f>
        <v>287</v>
      </c>
      <c r="E120" s="633"/>
      <c r="F120" s="634">
        <f>SUM(F107:F118)</f>
        <v>269</v>
      </c>
      <c r="G120" s="633"/>
      <c r="H120" s="635">
        <f>SUM(H107:H118)</f>
        <v>338</v>
      </c>
    </row>
  </sheetData>
  <printOptions horizontalCentered="1" verticalCentered="1"/>
  <pageMargins left="0.47244094488188981" right="0.47244094488188981" top="0.59055118110236227" bottom="0.59055118110236227" header="0.51181102300000003" footer="0.51181102300000003"/>
  <pageSetup paperSize="256" orientation="portrait" horizontalDpi="180" verticalDpi="4294967292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zoomScaleNormal="100" workbookViewId="0"/>
  </sheetViews>
  <sheetFormatPr baseColWidth="10" defaultColWidth="11.5546875" defaultRowHeight="18"/>
  <cols>
    <col min="1" max="1" width="9.44140625" style="679" bestFit="1" customWidth="1"/>
    <col min="2" max="2" width="20.88671875" style="652" customWidth="1"/>
    <col min="3" max="5" width="14.88671875" style="652" customWidth="1"/>
    <col min="6" max="6" width="12.88671875" style="652" customWidth="1"/>
    <col min="7" max="8" width="14.6640625" style="652" customWidth="1"/>
    <col min="9" max="9" width="14.6640625" style="679" customWidth="1"/>
    <col min="10" max="11" width="14.6640625" style="652" customWidth="1"/>
    <col min="12" max="16384" width="11.5546875" style="652"/>
  </cols>
  <sheetData>
    <row r="1" spans="1:11">
      <c r="A1" s="356" t="s">
        <v>315</v>
      </c>
      <c r="B1" s="713" t="s">
        <v>290</v>
      </c>
      <c r="C1" s="358"/>
      <c r="D1" s="358"/>
      <c r="E1" s="358"/>
      <c r="F1" s="358"/>
      <c r="G1" s="714"/>
      <c r="H1" s="714"/>
      <c r="I1" s="727"/>
      <c r="J1" s="714"/>
      <c r="K1" s="715"/>
    </row>
    <row r="2" spans="1:11">
      <c r="A2" s="534"/>
      <c r="B2" s="653" t="s">
        <v>336</v>
      </c>
      <c r="C2" s="536"/>
      <c r="D2" s="536"/>
      <c r="E2" s="536"/>
      <c r="F2" s="536"/>
      <c r="G2" s="654"/>
      <c r="H2" s="654"/>
      <c r="I2" s="728"/>
      <c r="J2" s="654"/>
      <c r="K2" s="716"/>
    </row>
    <row r="3" spans="1:11">
      <c r="A3" s="534"/>
      <c r="B3" s="653" t="s">
        <v>331</v>
      </c>
      <c r="C3" s="536"/>
      <c r="D3" s="536"/>
      <c r="E3" s="536"/>
      <c r="F3" s="536"/>
      <c r="G3" s="654"/>
      <c r="H3" s="654"/>
      <c r="I3" s="728"/>
      <c r="J3" s="654"/>
      <c r="K3" s="716"/>
    </row>
    <row r="4" spans="1:11">
      <c r="A4" s="717"/>
      <c r="B4" s="655" t="s">
        <v>337</v>
      </c>
      <c r="C4" s="536"/>
      <c r="D4" s="536"/>
      <c r="E4" s="536"/>
      <c r="F4" s="536"/>
      <c r="G4" s="654"/>
      <c r="H4" s="654"/>
      <c r="I4" s="728"/>
      <c r="J4" s="654"/>
      <c r="K4" s="716"/>
    </row>
    <row r="5" spans="1:11">
      <c r="A5" s="718"/>
      <c r="B5" s="719" t="s">
        <v>332</v>
      </c>
      <c r="C5" s="720"/>
      <c r="D5" s="720"/>
      <c r="E5" s="720"/>
      <c r="F5" s="720"/>
      <c r="G5" s="720"/>
      <c r="H5" s="720"/>
      <c r="I5" s="729"/>
      <c r="J5" s="720"/>
      <c r="K5" s="721"/>
    </row>
    <row r="6" spans="1:11">
      <c r="A6" s="656"/>
    </row>
    <row r="7" spans="1:11" ht="30.75">
      <c r="A7" s="712" t="s">
        <v>210</v>
      </c>
      <c r="B7" s="657"/>
      <c r="C7" s="657"/>
      <c r="D7" s="657"/>
      <c r="E7" s="657"/>
      <c r="F7" s="657"/>
      <c r="G7" s="657"/>
      <c r="H7" s="657"/>
      <c r="I7" s="730"/>
      <c r="J7" s="657"/>
      <c r="K7" s="657"/>
    </row>
    <row r="8" spans="1:11">
      <c r="A8" s="658"/>
      <c r="B8" s="659"/>
      <c r="C8" s="659"/>
      <c r="D8" s="659"/>
      <c r="E8" s="659"/>
      <c r="F8" s="659"/>
      <c r="G8" s="659"/>
      <c r="H8" s="659"/>
    </row>
    <row r="9" spans="1:11">
      <c r="A9" s="660"/>
      <c r="B9" s="660"/>
      <c r="C9" s="661" t="s">
        <v>144</v>
      </c>
      <c r="D9" s="662" t="s">
        <v>211</v>
      </c>
      <c r="E9" s="663"/>
      <c r="F9" s="664"/>
      <c r="G9" s="659"/>
      <c r="H9" s="665"/>
    </row>
    <row r="10" spans="1:11" ht="36">
      <c r="A10" s="666" t="s">
        <v>212</v>
      </c>
      <c r="B10" s="667" t="s">
        <v>213</v>
      </c>
      <c r="C10" s="668" t="s">
        <v>333</v>
      </c>
      <c r="D10" s="669" t="s">
        <v>214</v>
      </c>
      <c r="E10" s="670" t="s">
        <v>334</v>
      </c>
      <c r="F10" s="669" t="s">
        <v>215</v>
      </c>
      <c r="G10" s="669" t="s">
        <v>216</v>
      </c>
      <c r="H10" s="669" t="s">
        <v>335</v>
      </c>
      <c r="I10" s="670" t="s">
        <v>217</v>
      </c>
      <c r="J10" s="670" t="s">
        <v>218</v>
      </c>
      <c r="K10" s="670" t="s">
        <v>338</v>
      </c>
    </row>
    <row r="11" spans="1:11">
      <c r="A11" s="671">
        <v>22500</v>
      </c>
      <c r="B11" s="672" t="s">
        <v>219</v>
      </c>
      <c r="C11" s="673">
        <v>35</v>
      </c>
      <c r="D11" s="674">
        <v>0.03</v>
      </c>
      <c r="E11" s="674">
        <v>7.0000000000000007E-2</v>
      </c>
      <c r="F11" s="674">
        <v>0.25</v>
      </c>
      <c r="G11" s="675"/>
      <c r="H11" s="675"/>
      <c r="I11" s="706">
        <v>50</v>
      </c>
      <c r="J11" s="677"/>
      <c r="K11" s="678"/>
    </row>
    <row r="12" spans="1:11">
      <c r="A12" s="671">
        <v>22700</v>
      </c>
      <c r="B12" s="672" t="s">
        <v>220</v>
      </c>
      <c r="C12" s="673">
        <v>8.4</v>
      </c>
      <c r="D12" s="674">
        <v>0.03</v>
      </c>
      <c r="E12" s="674">
        <v>7.0000000000000007E-2</v>
      </c>
      <c r="F12" s="674">
        <v>0.25</v>
      </c>
      <c r="G12" s="675"/>
      <c r="H12" s="675"/>
      <c r="I12" s="706">
        <v>70</v>
      </c>
      <c r="J12" s="677"/>
      <c r="K12" s="678"/>
    </row>
    <row r="13" spans="1:11">
      <c r="A13" s="671">
        <v>22900</v>
      </c>
      <c r="B13" s="672" t="s">
        <v>221</v>
      </c>
      <c r="C13" s="673">
        <v>25</v>
      </c>
      <c r="D13" s="674">
        <v>0.03</v>
      </c>
      <c r="E13" s="674">
        <v>7.0000000000000007E-2</v>
      </c>
      <c r="F13" s="674">
        <v>0.25</v>
      </c>
      <c r="G13" s="675"/>
      <c r="H13" s="675"/>
      <c r="I13" s="706">
        <v>90</v>
      </c>
      <c r="J13" s="677"/>
      <c r="K13" s="678"/>
    </row>
    <row r="14" spans="1:11">
      <c r="A14" s="671">
        <v>23100</v>
      </c>
      <c r="B14" s="672" t="s">
        <v>222</v>
      </c>
      <c r="C14" s="673">
        <v>37.5</v>
      </c>
      <c r="D14" s="674">
        <v>0.03</v>
      </c>
      <c r="E14" s="674">
        <v>7.0000000000000007E-2</v>
      </c>
      <c r="F14" s="674">
        <v>0.25</v>
      </c>
      <c r="G14" s="675"/>
      <c r="H14" s="675"/>
      <c r="I14" s="706">
        <v>110</v>
      </c>
      <c r="J14" s="677"/>
      <c r="K14" s="678"/>
    </row>
    <row r="15" spans="1:11">
      <c r="A15" s="671">
        <v>23300</v>
      </c>
      <c r="B15" s="672" t="s">
        <v>223</v>
      </c>
      <c r="C15" s="673">
        <v>0.89</v>
      </c>
      <c r="D15" s="674">
        <v>0.03</v>
      </c>
      <c r="E15" s="674">
        <v>7.0000000000000007E-2</v>
      </c>
      <c r="F15" s="674">
        <v>0.25</v>
      </c>
      <c r="G15" s="675"/>
      <c r="H15" s="675"/>
      <c r="I15" s="706">
        <v>130</v>
      </c>
      <c r="J15" s="677"/>
      <c r="K15" s="678"/>
    </row>
    <row r="16" spans="1:11">
      <c r="A16" s="671">
        <v>23500</v>
      </c>
      <c r="B16" s="672" t="s">
        <v>224</v>
      </c>
      <c r="C16" s="673">
        <v>1.2</v>
      </c>
      <c r="D16" s="674">
        <v>0.03</v>
      </c>
      <c r="E16" s="674">
        <v>7.0000000000000007E-2</v>
      </c>
      <c r="F16" s="674">
        <v>0.25</v>
      </c>
      <c r="G16" s="675"/>
      <c r="H16" s="675"/>
      <c r="I16" s="706">
        <v>150</v>
      </c>
      <c r="J16" s="677"/>
      <c r="K16" s="678"/>
    </row>
    <row r="17" spans="1:11">
      <c r="A17" s="671">
        <v>23700</v>
      </c>
      <c r="B17" s="672" t="s">
        <v>162</v>
      </c>
      <c r="C17" s="673">
        <v>398</v>
      </c>
      <c r="D17" s="674">
        <v>0.03</v>
      </c>
      <c r="E17" s="674">
        <v>7.0000000000000007E-2</v>
      </c>
      <c r="F17" s="674">
        <v>0.25</v>
      </c>
      <c r="G17" s="675"/>
      <c r="H17" s="675"/>
      <c r="I17" s="706">
        <v>170</v>
      </c>
      <c r="J17" s="677"/>
      <c r="K17" s="678"/>
    </row>
    <row r="18" spans="1:11">
      <c r="A18" s="671">
        <v>23900</v>
      </c>
      <c r="B18" s="672" t="s">
        <v>167</v>
      </c>
      <c r="C18" s="673">
        <v>98.89</v>
      </c>
      <c r="D18" s="674">
        <v>0.03</v>
      </c>
      <c r="E18" s="674">
        <v>7.0000000000000007E-2</v>
      </c>
      <c r="F18" s="674">
        <v>0.25</v>
      </c>
      <c r="G18" s="675"/>
      <c r="H18" s="675"/>
      <c r="I18" s="706">
        <v>190</v>
      </c>
      <c r="J18" s="677"/>
      <c r="K18" s="678"/>
    </row>
    <row r="19" spans="1:11">
      <c r="A19" s="671">
        <v>24100</v>
      </c>
      <c r="B19" s="672" t="s">
        <v>225</v>
      </c>
      <c r="C19" s="673">
        <v>629</v>
      </c>
      <c r="D19" s="674">
        <v>0.03</v>
      </c>
      <c r="E19" s="674">
        <v>7.0000000000000007E-2</v>
      </c>
      <c r="F19" s="674">
        <v>0.44</v>
      </c>
      <c r="G19" s="675"/>
      <c r="H19" s="675"/>
      <c r="I19" s="706">
        <v>23</v>
      </c>
      <c r="J19" s="677"/>
      <c r="K19" s="678"/>
    </row>
    <row r="20" spans="1:11">
      <c r="A20" s="671">
        <v>24300</v>
      </c>
      <c r="B20" s="672" t="s">
        <v>226</v>
      </c>
      <c r="C20" s="673">
        <v>5.6</v>
      </c>
      <c r="D20" s="674">
        <v>0.03</v>
      </c>
      <c r="E20" s="674">
        <v>7.0000000000000007E-2</v>
      </c>
      <c r="F20" s="674">
        <v>0.25</v>
      </c>
      <c r="G20" s="675"/>
      <c r="H20" s="675"/>
      <c r="I20" s="706">
        <v>230</v>
      </c>
      <c r="J20" s="677"/>
      <c r="K20" s="678"/>
    </row>
    <row r="21" spans="1:11">
      <c r="A21" s="671">
        <v>24500</v>
      </c>
      <c r="B21" s="672" t="s">
        <v>227</v>
      </c>
      <c r="C21" s="673">
        <v>5.2</v>
      </c>
      <c r="D21" s="674">
        <v>0.03</v>
      </c>
      <c r="E21" s="674">
        <v>7.0000000000000007E-2</v>
      </c>
      <c r="F21" s="674">
        <v>0.25</v>
      </c>
      <c r="G21" s="675"/>
      <c r="H21" s="675"/>
      <c r="I21" s="706">
        <v>250</v>
      </c>
      <c r="J21" s="677"/>
      <c r="K21" s="678"/>
    </row>
    <row r="22" spans="1:11">
      <c r="A22" s="671">
        <v>24700</v>
      </c>
      <c r="B22" s="672" t="s">
        <v>228</v>
      </c>
      <c r="C22" s="673">
        <v>1.9</v>
      </c>
      <c r="D22" s="674">
        <v>0.03</v>
      </c>
      <c r="E22" s="674">
        <v>7.0000000000000007E-2</v>
      </c>
      <c r="F22" s="674">
        <v>0.33</v>
      </c>
      <c r="G22" s="675"/>
      <c r="H22" s="675"/>
      <c r="I22" s="706">
        <v>270</v>
      </c>
      <c r="J22" s="677"/>
      <c r="K22" s="678"/>
    </row>
    <row r="23" spans="1:11">
      <c r="A23" s="671">
        <v>24900</v>
      </c>
      <c r="B23" s="672" t="s">
        <v>229</v>
      </c>
      <c r="C23" s="673">
        <v>35</v>
      </c>
      <c r="D23" s="674">
        <v>0.03</v>
      </c>
      <c r="E23" s="674">
        <v>7.0000000000000007E-2</v>
      </c>
      <c r="F23" s="674">
        <v>0.22</v>
      </c>
      <c r="G23" s="675"/>
      <c r="H23" s="675"/>
      <c r="I23" s="706">
        <v>290</v>
      </c>
      <c r="J23" s="677"/>
      <c r="K23" s="678"/>
    </row>
    <row r="24" spans="1:11">
      <c r="A24" s="671">
        <v>25100</v>
      </c>
      <c r="B24" s="672" t="s">
        <v>230</v>
      </c>
      <c r="C24" s="673">
        <v>72.3</v>
      </c>
      <c r="D24" s="674">
        <v>0.03</v>
      </c>
      <c r="E24" s="674">
        <v>7.0000000000000007E-2</v>
      </c>
      <c r="F24" s="674">
        <v>0.25</v>
      </c>
      <c r="G24" s="675"/>
      <c r="H24" s="675"/>
      <c r="I24" s="706">
        <v>310</v>
      </c>
      <c r="J24" s="677"/>
      <c r="K24" s="678"/>
    </row>
    <row r="25" spans="1:11">
      <c r="A25" s="671">
        <v>25300</v>
      </c>
      <c r="B25" s="672" t="s">
        <v>231</v>
      </c>
      <c r="C25" s="673">
        <v>295</v>
      </c>
      <c r="D25" s="674">
        <v>0.03</v>
      </c>
      <c r="E25" s="674">
        <v>7.0000000000000007E-2</v>
      </c>
      <c r="F25" s="674">
        <v>0.25</v>
      </c>
      <c r="G25" s="675"/>
      <c r="H25" s="675"/>
      <c r="I25" s="706">
        <v>110</v>
      </c>
      <c r="J25" s="677"/>
      <c r="K25" s="678"/>
    </row>
    <row r="26" spans="1:11">
      <c r="A26" s="671">
        <v>25500</v>
      </c>
      <c r="B26" s="672" t="s">
        <v>159</v>
      </c>
      <c r="C26" s="673">
        <v>7.2</v>
      </c>
      <c r="D26" s="674">
        <v>0.03</v>
      </c>
      <c r="E26" s="674">
        <v>7.0000000000000007E-2</v>
      </c>
      <c r="F26" s="674">
        <v>0.25</v>
      </c>
      <c r="G26" s="675"/>
      <c r="H26" s="675"/>
      <c r="I26" s="706">
        <v>350</v>
      </c>
      <c r="J26" s="677"/>
      <c r="K26" s="678"/>
    </row>
    <row r="27" spans="1:11">
      <c r="A27" s="671">
        <v>25700</v>
      </c>
      <c r="B27" s="672" t="s">
        <v>232</v>
      </c>
      <c r="C27" s="673">
        <v>13.5</v>
      </c>
      <c r="D27" s="674">
        <v>0.03</v>
      </c>
      <c r="E27" s="674">
        <v>7.0000000000000007E-2</v>
      </c>
      <c r="F27" s="674">
        <v>0.23</v>
      </c>
      <c r="G27" s="675"/>
      <c r="H27" s="675"/>
      <c r="I27" s="706">
        <v>370</v>
      </c>
      <c r="J27" s="677"/>
      <c r="K27" s="678"/>
    </row>
    <row r="28" spans="1:11">
      <c r="A28" s="671">
        <v>25900</v>
      </c>
      <c r="B28" s="672" t="s">
        <v>233</v>
      </c>
      <c r="C28" s="673">
        <v>31.9</v>
      </c>
      <c r="D28" s="674">
        <v>0.03</v>
      </c>
      <c r="E28" s="674">
        <v>7.0000000000000007E-2</v>
      </c>
      <c r="F28" s="674">
        <v>0.25</v>
      </c>
      <c r="G28" s="675"/>
      <c r="H28" s="675"/>
      <c r="I28" s="706">
        <v>390</v>
      </c>
      <c r="J28" s="677"/>
      <c r="K28" s="678"/>
    </row>
    <row r="29" spans="1:11">
      <c r="A29" s="671">
        <v>26100</v>
      </c>
      <c r="B29" s="672" t="s">
        <v>234</v>
      </c>
      <c r="C29" s="673">
        <v>14.95</v>
      </c>
      <c r="D29" s="674">
        <v>0.03</v>
      </c>
      <c r="E29" s="674">
        <v>7.0000000000000007E-2</v>
      </c>
      <c r="F29" s="674">
        <v>0.25</v>
      </c>
      <c r="G29" s="675"/>
      <c r="H29" s="675"/>
      <c r="I29" s="706">
        <v>410</v>
      </c>
      <c r="J29" s="677"/>
      <c r="K29" s="678"/>
    </row>
    <row r="30" spans="1:11">
      <c r="A30" s="671">
        <v>26300</v>
      </c>
      <c r="B30" s="672" t="s">
        <v>235</v>
      </c>
      <c r="C30" s="673">
        <v>29.9</v>
      </c>
      <c r="D30" s="674">
        <v>0.03</v>
      </c>
      <c r="E30" s="674">
        <v>7.0000000000000007E-2</v>
      </c>
      <c r="F30" s="674">
        <v>0.19</v>
      </c>
      <c r="G30" s="675"/>
      <c r="H30" s="675"/>
      <c r="I30" s="706">
        <v>430</v>
      </c>
      <c r="J30" s="677"/>
      <c r="K30" s="678"/>
    </row>
    <row r="31" spans="1:11">
      <c r="A31" s="671">
        <v>26500</v>
      </c>
      <c r="B31" s="672" t="s">
        <v>236</v>
      </c>
      <c r="C31" s="673">
        <v>15.95</v>
      </c>
      <c r="D31" s="674">
        <v>0.03</v>
      </c>
      <c r="E31" s="674">
        <v>7.0000000000000007E-2</v>
      </c>
      <c r="F31" s="674">
        <v>0.25</v>
      </c>
      <c r="G31" s="675"/>
      <c r="H31" s="675"/>
      <c r="I31" s="706">
        <v>450</v>
      </c>
      <c r="J31" s="677"/>
      <c r="K31" s="678"/>
    </row>
    <row r="32" spans="1:11">
      <c r="A32" s="671">
        <v>26700</v>
      </c>
      <c r="B32" s="672" t="s">
        <v>237</v>
      </c>
      <c r="C32" s="673">
        <v>11.95</v>
      </c>
      <c r="D32" s="674">
        <v>0.03</v>
      </c>
      <c r="E32" s="674">
        <v>7.0000000000000007E-2</v>
      </c>
      <c r="F32" s="674">
        <v>0.25</v>
      </c>
      <c r="G32" s="675"/>
      <c r="H32" s="675"/>
      <c r="I32" s="706">
        <v>470</v>
      </c>
      <c r="J32" s="677"/>
      <c r="K32" s="678"/>
    </row>
    <row r="33" spans="1:11">
      <c r="A33" s="671">
        <v>26900</v>
      </c>
      <c r="B33" s="672" t="s">
        <v>238</v>
      </c>
      <c r="C33" s="673">
        <v>6.5</v>
      </c>
      <c r="D33" s="674">
        <v>0.03</v>
      </c>
      <c r="E33" s="674">
        <v>7.0000000000000007E-2</v>
      </c>
      <c r="F33" s="674">
        <v>0.13</v>
      </c>
      <c r="G33" s="675"/>
      <c r="H33" s="675"/>
      <c r="I33" s="706">
        <v>490</v>
      </c>
      <c r="J33" s="677"/>
      <c r="K33" s="678"/>
    </row>
    <row r="34" spans="1:11">
      <c r="A34" s="671">
        <v>27100</v>
      </c>
      <c r="B34" s="672" t="s">
        <v>239</v>
      </c>
      <c r="C34" s="673">
        <v>99</v>
      </c>
      <c r="D34" s="674">
        <v>0.03</v>
      </c>
      <c r="E34" s="674">
        <v>7.0000000000000007E-2</v>
      </c>
      <c r="F34" s="674">
        <v>0.25</v>
      </c>
      <c r="G34" s="675"/>
      <c r="H34" s="675"/>
      <c r="I34" s="706">
        <v>510</v>
      </c>
      <c r="J34" s="677"/>
      <c r="K34" s="678"/>
    </row>
    <row r="35" spans="1:11">
      <c r="A35" s="671">
        <v>27300</v>
      </c>
      <c r="B35" s="672" t="s">
        <v>240</v>
      </c>
      <c r="C35" s="673">
        <v>0</v>
      </c>
      <c r="D35" s="674">
        <v>0.03</v>
      </c>
      <c r="E35" s="674">
        <v>7.0000000000000007E-2</v>
      </c>
      <c r="F35" s="674">
        <v>0.22</v>
      </c>
      <c r="G35" s="675"/>
      <c r="H35" s="675"/>
      <c r="I35" s="706">
        <v>530</v>
      </c>
      <c r="J35" s="677"/>
      <c r="K35" s="678"/>
    </row>
    <row r="36" spans="1:11">
      <c r="A36" s="706"/>
      <c r="B36" s="676"/>
      <c r="C36" s="676"/>
      <c r="D36" s="676"/>
      <c r="E36" s="676"/>
      <c r="F36" s="676"/>
      <c r="G36" s="676"/>
      <c r="H36" s="676"/>
      <c r="I36" s="706"/>
      <c r="J36" s="676"/>
      <c r="K36" s="676"/>
    </row>
    <row r="37" spans="1:11">
      <c r="A37" s="707"/>
      <c r="B37" s="708" t="s">
        <v>113</v>
      </c>
      <c r="C37" s="709"/>
      <c r="D37" s="710"/>
      <c r="E37" s="710"/>
      <c r="F37" s="710"/>
      <c r="G37" s="711"/>
      <c r="H37" s="711"/>
      <c r="I37" s="731"/>
      <c r="J37" s="709"/>
      <c r="K37" s="711"/>
    </row>
    <row r="38" spans="1:11">
      <c r="A38" s="707"/>
      <c r="B38" s="708" t="s">
        <v>241</v>
      </c>
      <c r="C38" s="711"/>
      <c r="D38" s="709"/>
      <c r="E38" s="709"/>
      <c r="F38" s="709"/>
      <c r="G38" s="711"/>
      <c r="H38" s="711"/>
      <c r="I38" s="732"/>
      <c r="J38" s="711"/>
      <c r="K38" s="711"/>
    </row>
    <row r="98" spans="1:11">
      <c r="A98" s="11" t="s">
        <v>14</v>
      </c>
      <c r="B98" s="680"/>
      <c r="C98" s="680"/>
      <c r="D98" s="680"/>
      <c r="E98" s="680"/>
      <c r="F98" s="680"/>
      <c r="G98" s="680"/>
      <c r="H98" s="680"/>
      <c r="I98" s="681"/>
      <c r="J98" s="680"/>
      <c r="K98" s="680"/>
    </row>
    <row r="99" spans="1:11">
      <c r="A99" s="681"/>
      <c r="B99" s="680"/>
      <c r="C99" s="680"/>
      <c r="D99" s="680"/>
      <c r="E99" s="680"/>
      <c r="F99" s="680"/>
      <c r="G99" s="680"/>
      <c r="H99" s="680"/>
      <c r="I99" s="681"/>
      <c r="J99" s="680"/>
      <c r="K99" s="680"/>
    </row>
    <row r="100" spans="1:11">
      <c r="A100" s="681"/>
      <c r="B100" s="680"/>
      <c r="C100" s="680"/>
      <c r="D100" s="680"/>
      <c r="E100" s="680"/>
      <c r="F100" s="680"/>
      <c r="G100" s="680"/>
      <c r="H100" s="680"/>
      <c r="I100" s="681"/>
      <c r="J100" s="680"/>
      <c r="K100" s="680"/>
    </row>
    <row r="101" spans="1:11">
      <c r="A101" s="682" t="s">
        <v>210</v>
      </c>
      <c r="B101" s="683"/>
      <c r="C101" s="683"/>
      <c r="D101" s="683"/>
      <c r="E101" s="683"/>
      <c r="F101" s="683"/>
      <c r="G101" s="683"/>
      <c r="H101" s="683"/>
      <c r="I101" s="733"/>
      <c r="J101" s="683"/>
      <c r="K101" s="683"/>
    </row>
    <row r="102" spans="1:11">
      <c r="A102" s="684"/>
      <c r="B102" s="680"/>
      <c r="C102" s="680"/>
      <c r="D102" s="680"/>
      <c r="E102" s="680"/>
      <c r="F102" s="680"/>
      <c r="G102" s="680"/>
      <c r="H102" s="680"/>
      <c r="I102" s="681"/>
      <c r="J102" s="680"/>
      <c r="K102" s="680"/>
    </row>
    <row r="103" spans="1:11">
      <c r="A103" s="685"/>
      <c r="B103" s="685"/>
      <c r="C103" s="686" t="s">
        <v>144</v>
      </c>
      <c r="D103" s="687" t="s">
        <v>211</v>
      </c>
      <c r="E103" s="688"/>
      <c r="F103" s="689"/>
      <c r="G103" s="680"/>
      <c r="H103" s="690"/>
      <c r="I103" s="681"/>
      <c r="J103" s="680"/>
      <c r="K103" s="680"/>
    </row>
    <row r="104" spans="1:11" ht="36">
      <c r="A104" s="691" t="s">
        <v>212</v>
      </c>
      <c r="B104" s="692" t="s">
        <v>213</v>
      </c>
      <c r="C104" s="693" t="s">
        <v>333</v>
      </c>
      <c r="D104" s="694" t="s">
        <v>214</v>
      </c>
      <c r="E104" s="695" t="s">
        <v>334</v>
      </c>
      <c r="F104" s="694" t="s">
        <v>215</v>
      </c>
      <c r="G104" s="694" t="s">
        <v>216</v>
      </c>
      <c r="H104" s="694" t="s">
        <v>335</v>
      </c>
      <c r="I104" s="695" t="s">
        <v>217</v>
      </c>
      <c r="J104" s="695" t="s">
        <v>218</v>
      </c>
      <c r="K104" s="695" t="s">
        <v>338</v>
      </c>
    </row>
    <row r="105" spans="1:11">
      <c r="A105" s="696">
        <v>22500</v>
      </c>
      <c r="B105" s="697" t="s">
        <v>219</v>
      </c>
      <c r="C105" s="698">
        <v>35</v>
      </c>
      <c r="D105" s="699">
        <v>0.03</v>
      </c>
      <c r="E105" s="699">
        <v>7.0000000000000007E-2</v>
      </c>
      <c r="F105" s="699">
        <v>0.25</v>
      </c>
      <c r="G105" s="726">
        <f t="shared" ref="G105:G129" si="0">C105*(D105+E105+F105)</f>
        <v>12.25</v>
      </c>
      <c r="H105" s="726">
        <f t="shared" ref="H105:H129" si="1">C105+G105</f>
        <v>47.25</v>
      </c>
      <c r="I105" s="681">
        <v>50</v>
      </c>
      <c r="J105" s="723">
        <f t="shared" ref="J105:J129" si="2">H105*I105</f>
        <v>2362.5</v>
      </c>
      <c r="K105" s="700">
        <f t="shared" ref="K105:K129" si="3">J105/$J$131</f>
        <v>6.1541121758021851E-3</v>
      </c>
    </row>
    <row r="106" spans="1:11">
      <c r="A106" s="696">
        <v>22700</v>
      </c>
      <c r="B106" s="697" t="s">
        <v>220</v>
      </c>
      <c r="C106" s="698">
        <v>8.4</v>
      </c>
      <c r="D106" s="699">
        <v>0.03</v>
      </c>
      <c r="E106" s="699">
        <v>7.0000000000000007E-2</v>
      </c>
      <c r="F106" s="699">
        <v>0.25</v>
      </c>
      <c r="G106" s="726">
        <f t="shared" si="0"/>
        <v>2.94</v>
      </c>
      <c r="H106" s="726">
        <f t="shared" si="1"/>
        <v>11.34</v>
      </c>
      <c r="I106" s="681">
        <v>70</v>
      </c>
      <c r="J106" s="723">
        <f t="shared" si="2"/>
        <v>793.8</v>
      </c>
      <c r="K106" s="700">
        <f t="shared" si="3"/>
        <v>2.0677816910695339E-3</v>
      </c>
    </row>
    <row r="107" spans="1:11">
      <c r="A107" s="696">
        <v>22900</v>
      </c>
      <c r="B107" s="697" t="s">
        <v>221</v>
      </c>
      <c r="C107" s="698">
        <v>25</v>
      </c>
      <c r="D107" s="699">
        <v>0.03</v>
      </c>
      <c r="E107" s="699">
        <v>7.0000000000000007E-2</v>
      </c>
      <c r="F107" s="699">
        <v>0.25</v>
      </c>
      <c r="G107" s="726">
        <f t="shared" si="0"/>
        <v>8.75</v>
      </c>
      <c r="H107" s="726">
        <f t="shared" si="1"/>
        <v>33.75</v>
      </c>
      <c r="I107" s="681">
        <v>90</v>
      </c>
      <c r="J107" s="723">
        <f t="shared" si="2"/>
        <v>3037.5</v>
      </c>
      <c r="K107" s="700">
        <f t="shared" si="3"/>
        <v>7.9124299403170954E-3</v>
      </c>
    </row>
    <row r="108" spans="1:11">
      <c r="A108" s="696">
        <v>23100</v>
      </c>
      <c r="B108" s="697" t="s">
        <v>222</v>
      </c>
      <c r="C108" s="698">
        <v>37.5</v>
      </c>
      <c r="D108" s="699">
        <v>0.03</v>
      </c>
      <c r="E108" s="699">
        <v>7.0000000000000007E-2</v>
      </c>
      <c r="F108" s="699">
        <v>0.25</v>
      </c>
      <c r="G108" s="726">
        <f t="shared" si="0"/>
        <v>13.125</v>
      </c>
      <c r="H108" s="726">
        <f t="shared" si="1"/>
        <v>50.625</v>
      </c>
      <c r="I108" s="681">
        <v>110</v>
      </c>
      <c r="J108" s="723">
        <f t="shared" si="2"/>
        <v>5568.75</v>
      </c>
      <c r="K108" s="700">
        <f t="shared" si="3"/>
        <v>1.4506121557248008E-2</v>
      </c>
    </row>
    <row r="109" spans="1:11">
      <c r="A109" s="696">
        <v>23300</v>
      </c>
      <c r="B109" s="697" t="s">
        <v>223</v>
      </c>
      <c r="C109" s="698">
        <v>0.89</v>
      </c>
      <c r="D109" s="699">
        <v>0.03</v>
      </c>
      <c r="E109" s="699">
        <v>7.0000000000000007E-2</v>
      </c>
      <c r="F109" s="699">
        <v>0.25</v>
      </c>
      <c r="G109" s="726">
        <f t="shared" si="0"/>
        <v>0.3115</v>
      </c>
      <c r="H109" s="726">
        <f t="shared" si="1"/>
        <v>1.2015</v>
      </c>
      <c r="I109" s="681">
        <v>130</v>
      </c>
      <c r="J109" s="723">
        <f t="shared" si="2"/>
        <v>156.19499999999999</v>
      </c>
      <c r="K109" s="700">
        <f t="shared" si="3"/>
        <v>4.0687473070875017E-4</v>
      </c>
    </row>
    <row r="110" spans="1:11">
      <c r="A110" s="696">
        <v>23500</v>
      </c>
      <c r="B110" s="697" t="s">
        <v>224</v>
      </c>
      <c r="C110" s="698">
        <v>1.2</v>
      </c>
      <c r="D110" s="699">
        <v>0.03</v>
      </c>
      <c r="E110" s="699">
        <v>7.0000000000000007E-2</v>
      </c>
      <c r="F110" s="699">
        <v>0.25</v>
      </c>
      <c r="G110" s="726">
        <f t="shared" si="0"/>
        <v>0.42</v>
      </c>
      <c r="H110" s="726">
        <f t="shared" si="1"/>
        <v>1.6199999999999999</v>
      </c>
      <c r="I110" s="681">
        <v>150</v>
      </c>
      <c r="J110" s="723">
        <f t="shared" si="2"/>
        <v>242.99999999999997</v>
      </c>
      <c r="K110" s="700">
        <f t="shared" si="3"/>
        <v>6.3299439522536752E-4</v>
      </c>
    </row>
    <row r="111" spans="1:11">
      <c r="A111" s="696">
        <v>23700</v>
      </c>
      <c r="B111" s="697" t="s">
        <v>162</v>
      </c>
      <c r="C111" s="698">
        <v>398</v>
      </c>
      <c r="D111" s="699">
        <v>0.03</v>
      </c>
      <c r="E111" s="699">
        <v>7.0000000000000007E-2</v>
      </c>
      <c r="F111" s="699">
        <v>0.25</v>
      </c>
      <c r="G111" s="726">
        <f t="shared" si="0"/>
        <v>139.29999999999998</v>
      </c>
      <c r="H111" s="726">
        <f t="shared" si="1"/>
        <v>537.29999999999995</v>
      </c>
      <c r="I111" s="681">
        <v>170</v>
      </c>
      <c r="J111" s="723">
        <f t="shared" si="2"/>
        <v>91340.999999999985</v>
      </c>
      <c r="K111" s="700">
        <f t="shared" si="3"/>
        <v>0.2379355598941576</v>
      </c>
    </row>
    <row r="112" spans="1:11">
      <c r="A112" s="696">
        <v>23900</v>
      </c>
      <c r="B112" s="697" t="s">
        <v>167</v>
      </c>
      <c r="C112" s="698">
        <v>98.89</v>
      </c>
      <c r="D112" s="699">
        <v>0.03</v>
      </c>
      <c r="E112" s="699">
        <v>7.0000000000000007E-2</v>
      </c>
      <c r="F112" s="699">
        <v>0.25</v>
      </c>
      <c r="G112" s="726">
        <f t="shared" si="0"/>
        <v>34.611499999999999</v>
      </c>
      <c r="H112" s="726">
        <f t="shared" si="1"/>
        <v>133.50149999999999</v>
      </c>
      <c r="I112" s="681">
        <v>190</v>
      </c>
      <c r="J112" s="723">
        <f t="shared" si="2"/>
        <v>25365.285</v>
      </c>
      <c r="K112" s="700">
        <f t="shared" si="3"/>
        <v>6.6074416618494197E-2</v>
      </c>
    </row>
    <row r="113" spans="1:11">
      <c r="A113" s="696">
        <v>24100</v>
      </c>
      <c r="B113" s="697" t="s">
        <v>225</v>
      </c>
      <c r="C113" s="698">
        <v>629</v>
      </c>
      <c r="D113" s="699">
        <v>0.03</v>
      </c>
      <c r="E113" s="699">
        <v>7.0000000000000007E-2</v>
      </c>
      <c r="F113" s="699">
        <v>0.44</v>
      </c>
      <c r="G113" s="726">
        <f t="shared" si="0"/>
        <v>339.66</v>
      </c>
      <c r="H113" s="726">
        <f t="shared" si="1"/>
        <v>968.66000000000008</v>
      </c>
      <c r="I113" s="681">
        <v>23</v>
      </c>
      <c r="J113" s="723">
        <f t="shared" si="2"/>
        <v>22279.18</v>
      </c>
      <c r="K113" s="700">
        <f t="shared" si="3"/>
        <v>5.8035374774555989E-2</v>
      </c>
    </row>
    <row r="114" spans="1:11">
      <c r="A114" s="696">
        <v>24300</v>
      </c>
      <c r="B114" s="697" t="s">
        <v>226</v>
      </c>
      <c r="C114" s="698">
        <v>5.6</v>
      </c>
      <c r="D114" s="699">
        <v>0.03</v>
      </c>
      <c r="E114" s="699">
        <v>7.0000000000000007E-2</v>
      </c>
      <c r="F114" s="699">
        <v>0.25</v>
      </c>
      <c r="G114" s="726">
        <f t="shared" si="0"/>
        <v>1.9599999999999997</v>
      </c>
      <c r="H114" s="726">
        <f t="shared" si="1"/>
        <v>7.56</v>
      </c>
      <c r="I114" s="681">
        <v>230</v>
      </c>
      <c r="J114" s="723">
        <f t="shared" si="2"/>
        <v>1738.8</v>
      </c>
      <c r="K114" s="700">
        <f t="shared" si="3"/>
        <v>4.5294265613904077E-3</v>
      </c>
    </row>
    <row r="115" spans="1:11">
      <c r="A115" s="696">
        <v>24500</v>
      </c>
      <c r="B115" s="697" t="s">
        <v>227</v>
      </c>
      <c r="C115" s="698">
        <v>5.2</v>
      </c>
      <c r="D115" s="699">
        <v>0.03</v>
      </c>
      <c r="E115" s="699">
        <v>7.0000000000000007E-2</v>
      </c>
      <c r="F115" s="699">
        <v>0.25</v>
      </c>
      <c r="G115" s="726">
        <f t="shared" si="0"/>
        <v>1.8199999999999998</v>
      </c>
      <c r="H115" s="726">
        <f t="shared" si="1"/>
        <v>7.02</v>
      </c>
      <c r="I115" s="681">
        <v>250</v>
      </c>
      <c r="J115" s="723">
        <f t="shared" si="2"/>
        <v>1755</v>
      </c>
      <c r="K115" s="700">
        <f t="shared" si="3"/>
        <v>4.571626187738766E-3</v>
      </c>
    </row>
    <row r="116" spans="1:11">
      <c r="A116" s="696">
        <v>24700</v>
      </c>
      <c r="B116" s="697" t="s">
        <v>228</v>
      </c>
      <c r="C116" s="698">
        <v>1.9</v>
      </c>
      <c r="D116" s="699">
        <v>0.03</v>
      </c>
      <c r="E116" s="699">
        <v>7.0000000000000007E-2</v>
      </c>
      <c r="F116" s="699">
        <v>0.33</v>
      </c>
      <c r="G116" s="726">
        <f t="shared" si="0"/>
        <v>0.81700000000000006</v>
      </c>
      <c r="H116" s="726">
        <f t="shared" si="1"/>
        <v>2.7170000000000001</v>
      </c>
      <c r="I116" s="681">
        <v>270</v>
      </c>
      <c r="J116" s="723">
        <f t="shared" si="2"/>
        <v>733.59</v>
      </c>
      <c r="K116" s="700">
        <f t="shared" si="3"/>
        <v>1.9109397464748042E-3</v>
      </c>
    </row>
    <row r="117" spans="1:11">
      <c r="A117" s="696">
        <v>24900</v>
      </c>
      <c r="B117" s="697" t="s">
        <v>229</v>
      </c>
      <c r="C117" s="698">
        <v>35</v>
      </c>
      <c r="D117" s="699">
        <v>0.03</v>
      </c>
      <c r="E117" s="699">
        <v>7.0000000000000007E-2</v>
      </c>
      <c r="F117" s="699">
        <v>0.22</v>
      </c>
      <c r="G117" s="726">
        <f t="shared" si="0"/>
        <v>11.200000000000001</v>
      </c>
      <c r="H117" s="726">
        <f t="shared" si="1"/>
        <v>46.2</v>
      </c>
      <c r="I117" s="681">
        <v>290</v>
      </c>
      <c r="J117" s="723">
        <f t="shared" si="2"/>
        <v>13398</v>
      </c>
      <c r="K117" s="700">
        <f t="shared" si="3"/>
        <v>3.4900653939215945E-2</v>
      </c>
    </row>
    <row r="118" spans="1:11">
      <c r="A118" s="696">
        <v>25100</v>
      </c>
      <c r="B118" s="697" t="s">
        <v>230</v>
      </c>
      <c r="C118" s="698">
        <v>72.3</v>
      </c>
      <c r="D118" s="699">
        <v>0.03</v>
      </c>
      <c r="E118" s="699">
        <v>7.0000000000000007E-2</v>
      </c>
      <c r="F118" s="699">
        <v>0.25</v>
      </c>
      <c r="G118" s="726">
        <f t="shared" si="0"/>
        <v>25.304999999999996</v>
      </c>
      <c r="H118" s="726">
        <f t="shared" si="1"/>
        <v>97.60499999999999</v>
      </c>
      <c r="I118" s="681">
        <v>310</v>
      </c>
      <c r="J118" s="723">
        <f t="shared" si="2"/>
        <v>30257.549999999996</v>
      </c>
      <c r="K118" s="700">
        <f t="shared" si="3"/>
        <v>7.8818352112145343E-2</v>
      </c>
    </row>
    <row r="119" spans="1:11">
      <c r="A119" s="696">
        <v>25300</v>
      </c>
      <c r="B119" s="697" t="s">
        <v>231</v>
      </c>
      <c r="C119" s="698">
        <v>295</v>
      </c>
      <c r="D119" s="699">
        <v>0.03</v>
      </c>
      <c r="E119" s="699">
        <v>7.0000000000000007E-2</v>
      </c>
      <c r="F119" s="699">
        <v>0.25</v>
      </c>
      <c r="G119" s="726">
        <f t="shared" si="0"/>
        <v>103.25</v>
      </c>
      <c r="H119" s="726">
        <f t="shared" si="1"/>
        <v>398.25</v>
      </c>
      <c r="I119" s="681">
        <v>110</v>
      </c>
      <c r="J119" s="723">
        <f t="shared" si="2"/>
        <v>43807.5</v>
      </c>
      <c r="K119" s="700">
        <f t="shared" si="3"/>
        <v>0.11411482291701766</v>
      </c>
    </row>
    <row r="120" spans="1:11">
      <c r="A120" s="696">
        <v>25500</v>
      </c>
      <c r="B120" s="697" t="s">
        <v>159</v>
      </c>
      <c r="C120" s="698">
        <v>7.2</v>
      </c>
      <c r="D120" s="699">
        <v>0.03</v>
      </c>
      <c r="E120" s="699">
        <v>7.0000000000000007E-2</v>
      </c>
      <c r="F120" s="699">
        <v>0.25</v>
      </c>
      <c r="G120" s="726">
        <f t="shared" si="0"/>
        <v>2.52</v>
      </c>
      <c r="H120" s="726">
        <f t="shared" si="1"/>
        <v>9.7200000000000006</v>
      </c>
      <c r="I120" s="681">
        <v>350</v>
      </c>
      <c r="J120" s="723">
        <f t="shared" si="2"/>
        <v>3402</v>
      </c>
      <c r="K120" s="700">
        <f t="shared" si="3"/>
        <v>8.8619215331551468E-3</v>
      </c>
    </row>
    <row r="121" spans="1:11">
      <c r="A121" s="696">
        <v>25700</v>
      </c>
      <c r="B121" s="697" t="s">
        <v>232</v>
      </c>
      <c r="C121" s="698">
        <v>13.5</v>
      </c>
      <c r="D121" s="699">
        <v>0.03</v>
      </c>
      <c r="E121" s="699">
        <v>7.0000000000000007E-2</v>
      </c>
      <c r="F121" s="699">
        <v>0.23</v>
      </c>
      <c r="G121" s="726">
        <f t="shared" si="0"/>
        <v>4.4550000000000001</v>
      </c>
      <c r="H121" s="726">
        <f t="shared" si="1"/>
        <v>17.954999999999998</v>
      </c>
      <c r="I121" s="681">
        <v>370</v>
      </c>
      <c r="J121" s="723">
        <f t="shared" si="2"/>
        <v>6643.3499999999995</v>
      </c>
      <c r="K121" s="700">
        <f t="shared" si="3"/>
        <v>1.7305363438355745E-2</v>
      </c>
    </row>
    <row r="122" spans="1:11">
      <c r="A122" s="696">
        <v>25900</v>
      </c>
      <c r="B122" s="697" t="s">
        <v>233</v>
      </c>
      <c r="C122" s="698">
        <v>31.9</v>
      </c>
      <c r="D122" s="699">
        <v>0.03</v>
      </c>
      <c r="E122" s="699">
        <v>7.0000000000000007E-2</v>
      </c>
      <c r="F122" s="699">
        <v>0.25</v>
      </c>
      <c r="G122" s="726">
        <f t="shared" si="0"/>
        <v>11.164999999999999</v>
      </c>
      <c r="H122" s="726">
        <f t="shared" si="1"/>
        <v>43.064999999999998</v>
      </c>
      <c r="I122" s="681">
        <v>390</v>
      </c>
      <c r="J122" s="723">
        <f t="shared" si="2"/>
        <v>16795.349999999999</v>
      </c>
      <c r="K122" s="700">
        <f t="shared" si="3"/>
        <v>4.3750462616659991E-2</v>
      </c>
    </row>
    <row r="123" spans="1:11">
      <c r="A123" s="696">
        <v>26100</v>
      </c>
      <c r="B123" s="697" t="s">
        <v>234</v>
      </c>
      <c r="C123" s="698">
        <v>14.95</v>
      </c>
      <c r="D123" s="699">
        <v>0.03</v>
      </c>
      <c r="E123" s="699">
        <v>7.0000000000000007E-2</v>
      </c>
      <c r="F123" s="699">
        <v>0.25</v>
      </c>
      <c r="G123" s="726">
        <f t="shared" si="0"/>
        <v>5.232499999999999</v>
      </c>
      <c r="H123" s="726">
        <f t="shared" si="1"/>
        <v>20.182499999999997</v>
      </c>
      <c r="I123" s="681">
        <v>410</v>
      </c>
      <c r="J123" s="723">
        <f t="shared" si="2"/>
        <v>8274.8249999999989</v>
      </c>
      <c r="K123" s="700">
        <f t="shared" si="3"/>
        <v>2.1555217475188279E-2</v>
      </c>
    </row>
    <row r="124" spans="1:11">
      <c r="A124" s="696">
        <v>26300</v>
      </c>
      <c r="B124" s="697" t="s">
        <v>235</v>
      </c>
      <c r="C124" s="698">
        <v>29.9</v>
      </c>
      <c r="D124" s="699">
        <v>0.03</v>
      </c>
      <c r="E124" s="699">
        <v>7.0000000000000007E-2</v>
      </c>
      <c r="F124" s="699">
        <v>0.19</v>
      </c>
      <c r="G124" s="726">
        <f t="shared" si="0"/>
        <v>8.6710000000000012</v>
      </c>
      <c r="H124" s="726">
        <f t="shared" si="1"/>
        <v>38.570999999999998</v>
      </c>
      <c r="I124" s="681">
        <v>430</v>
      </c>
      <c r="J124" s="723">
        <f t="shared" si="2"/>
        <v>16585.53</v>
      </c>
      <c r="K124" s="700">
        <f t="shared" si="3"/>
        <v>4.3203899307992552E-2</v>
      </c>
    </row>
    <row r="125" spans="1:11">
      <c r="A125" s="696">
        <v>26500</v>
      </c>
      <c r="B125" s="697" t="s">
        <v>236</v>
      </c>
      <c r="C125" s="698">
        <v>15.95</v>
      </c>
      <c r="D125" s="699">
        <v>0.03</v>
      </c>
      <c r="E125" s="699">
        <v>7.0000000000000007E-2</v>
      </c>
      <c r="F125" s="699">
        <v>0.25</v>
      </c>
      <c r="G125" s="726">
        <f t="shared" si="0"/>
        <v>5.5824999999999996</v>
      </c>
      <c r="H125" s="726">
        <f t="shared" si="1"/>
        <v>21.532499999999999</v>
      </c>
      <c r="I125" s="681">
        <v>450</v>
      </c>
      <c r="J125" s="723">
        <f t="shared" si="2"/>
        <v>9689.625</v>
      </c>
      <c r="K125" s="700">
        <f t="shared" si="3"/>
        <v>2.5240651509611533E-2</v>
      </c>
    </row>
    <row r="126" spans="1:11">
      <c r="A126" s="696">
        <v>26700</v>
      </c>
      <c r="B126" s="697" t="s">
        <v>237</v>
      </c>
      <c r="C126" s="698">
        <v>11.95</v>
      </c>
      <c r="D126" s="699">
        <v>0.03</v>
      </c>
      <c r="E126" s="699">
        <v>7.0000000000000007E-2</v>
      </c>
      <c r="F126" s="699">
        <v>0.25</v>
      </c>
      <c r="G126" s="726">
        <f t="shared" si="0"/>
        <v>4.1824999999999992</v>
      </c>
      <c r="H126" s="726">
        <f t="shared" si="1"/>
        <v>16.1325</v>
      </c>
      <c r="I126" s="681">
        <v>470</v>
      </c>
      <c r="J126" s="723">
        <f t="shared" si="2"/>
        <v>7582.2750000000005</v>
      </c>
      <c r="K126" s="700">
        <f t="shared" si="3"/>
        <v>1.9751183448795985E-2</v>
      </c>
    </row>
    <row r="127" spans="1:11">
      <c r="A127" s="696">
        <v>26900</v>
      </c>
      <c r="B127" s="697" t="s">
        <v>238</v>
      </c>
      <c r="C127" s="698">
        <v>6.5</v>
      </c>
      <c r="D127" s="699">
        <v>0.03</v>
      </c>
      <c r="E127" s="699">
        <v>7.0000000000000007E-2</v>
      </c>
      <c r="F127" s="699">
        <v>0.13</v>
      </c>
      <c r="G127" s="726">
        <f t="shared" si="0"/>
        <v>1.4950000000000001</v>
      </c>
      <c r="H127" s="726">
        <f t="shared" si="1"/>
        <v>7.9950000000000001</v>
      </c>
      <c r="I127" s="681">
        <v>490</v>
      </c>
      <c r="J127" s="723">
        <f t="shared" si="2"/>
        <v>3917.55</v>
      </c>
      <c r="K127" s="700">
        <f t="shared" si="3"/>
        <v>1.0204885567963534E-2</v>
      </c>
    </row>
    <row r="128" spans="1:11">
      <c r="A128" s="696">
        <v>27100</v>
      </c>
      <c r="B128" s="697" t="s">
        <v>239</v>
      </c>
      <c r="C128" s="698">
        <v>99</v>
      </c>
      <c r="D128" s="699">
        <v>0.03</v>
      </c>
      <c r="E128" s="699">
        <v>7.0000000000000007E-2</v>
      </c>
      <c r="F128" s="699">
        <v>0.25</v>
      </c>
      <c r="G128" s="726">
        <f t="shared" si="0"/>
        <v>34.65</v>
      </c>
      <c r="H128" s="726">
        <f t="shared" si="1"/>
        <v>133.65</v>
      </c>
      <c r="I128" s="681">
        <v>510</v>
      </c>
      <c r="J128" s="723">
        <f t="shared" si="2"/>
        <v>68161.5</v>
      </c>
      <c r="K128" s="700">
        <f t="shared" si="3"/>
        <v>0.17755492786071561</v>
      </c>
    </row>
    <row r="129" spans="1:11">
      <c r="A129" s="696">
        <v>27300</v>
      </c>
      <c r="B129" s="697" t="s">
        <v>240</v>
      </c>
      <c r="C129" s="698">
        <v>0</v>
      </c>
      <c r="D129" s="699">
        <v>0.03</v>
      </c>
      <c r="E129" s="699">
        <v>7.0000000000000007E-2</v>
      </c>
      <c r="F129" s="699">
        <v>0.22</v>
      </c>
      <c r="G129" s="726">
        <f t="shared" si="0"/>
        <v>0</v>
      </c>
      <c r="H129" s="726">
        <f t="shared" si="1"/>
        <v>0</v>
      </c>
      <c r="I129" s="681">
        <v>530</v>
      </c>
      <c r="J129" s="723">
        <f t="shared" si="2"/>
        <v>0</v>
      </c>
      <c r="K129" s="700">
        <f t="shared" si="3"/>
        <v>0</v>
      </c>
    </row>
    <row r="130" spans="1:11">
      <c r="A130" s="681"/>
      <c r="B130" s="680"/>
      <c r="C130" s="680"/>
      <c r="D130" s="680"/>
      <c r="E130" s="680"/>
      <c r="F130" s="680"/>
      <c r="G130" s="680"/>
      <c r="H130" s="680"/>
      <c r="I130" s="681"/>
      <c r="J130" s="724"/>
      <c r="K130" s="680"/>
    </row>
    <row r="131" spans="1:11">
      <c r="A131" s="701"/>
      <c r="B131" s="702" t="s">
        <v>113</v>
      </c>
      <c r="C131" s="703">
        <f>SUM(C105:C129)</f>
        <v>1879.7300000000005</v>
      </c>
      <c r="D131" s="704"/>
      <c r="E131" s="704"/>
      <c r="F131" s="704"/>
      <c r="G131" s="705"/>
      <c r="H131" s="705"/>
      <c r="I131" s="734">
        <f>SUM(I105:I129)</f>
        <v>6843</v>
      </c>
      <c r="J131" s="725">
        <f>SUM(J105:J129)</f>
        <v>383889.65499999997</v>
      </c>
      <c r="K131" s="702"/>
    </row>
    <row r="132" spans="1:11">
      <c r="A132" s="701"/>
      <c r="B132" s="702" t="s">
        <v>241</v>
      </c>
      <c r="C132" s="702"/>
      <c r="D132" s="722">
        <f>AVERAGE(D105:D129)</f>
        <v>3.0000000000000016E-2</v>
      </c>
      <c r="E132" s="722">
        <f>AVERAGE(E105:E129)</f>
        <v>7.0000000000000048E-2</v>
      </c>
      <c r="F132" s="722">
        <f>AVERAGE(F105:F129)</f>
        <v>0.25040000000000001</v>
      </c>
      <c r="G132" s="702"/>
      <c r="H132" s="702"/>
      <c r="I132" s="701"/>
      <c r="J132" s="705"/>
      <c r="K132" s="702"/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horizontalDpi="4294967292" verticalDpi="4294967292" r:id="rId1"/>
  <headerFooter alignWithMargins="0">
    <oddHeader>&amp;F</oddHeader>
    <oddFooter>Seite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zoomScaleNormal="100" workbookViewId="0"/>
  </sheetViews>
  <sheetFormatPr baseColWidth="10" defaultColWidth="11.5546875" defaultRowHeight="18"/>
  <cols>
    <col min="1" max="1" width="11.77734375" style="750" customWidth="1"/>
    <col min="2" max="2" width="14.6640625" style="776" customWidth="1"/>
    <col min="3" max="3" width="11.109375" style="793" customWidth="1"/>
    <col min="4" max="4" width="17.5546875" style="801" customWidth="1"/>
    <col min="5" max="5" width="19" style="748" customWidth="1"/>
    <col min="6" max="6" width="29.5546875" style="739" customWidth="1"/>
    <col min="7" max="16384" width="11.5546875" style="739"/>
  </cols>
  <sheetData>
    <row r="1" spans="1:6">
      <c r="A1" s="761" t="s">
        <v>293</v>
      </c>
      <c r="B1" s="771" t="s">
        <v>339</v>
      </c>
      <c r="C1" s="790"/>
      <c r="D1" s="798"/>
      <c r="E1" s="762"/>
    </row>
    <row r="2" spans="1:6">
      <c r="A2" s="763"/>
      <c r="B2" s="772" t="s">
        <v>340</v>
      </c>
      <c r="C2" s="791"/>
      <c r="D2" s="799"/>
      <c r="E2" s="764"/>
    </row>
    <row r="3" spans="1:6">
      <c r="A3" s="765"/>
      <c r="B3" s="773" t="s">
        <v>341</v>
      </c>
      <c r="C3" s="792"/>
      <c r="D3" s="800"/>
      <c r="E3" s="766"/>
    </row>
    <row r="5" spans="1:6" ht="33.4">
      <c r="A5" s="767" t="s">
        <v>242</v>
      </c>
      <c r="B5" s="774"/>
    </row>
    <row r="7" spans="1:6">
      <c r="A7" s="783"/>
      <c r="B7" s="784" t="s">
        <v>95</v>
      </c>
      <c r="C7" s="882" t="s">
        <v>343</v>
      </c>
      <c r="D7" s="882"/>
      <c r="E7" s="806" t="s">
        <v>242</v>
      </c>
      <c r="F7" s="136"/>
    </row>
    <row r="8" spans="1:6" ht="36">
      <c r="A8" s="788" t="s">
        <v>146</v>
      </c>
      <c r="B8" s="785" t="s">
        <v>244</v>
      </c>
      <c r="C8" s="786" t="s">
        <v>344</v>
      </c>
      <c r="D8" s="787" t="s">
        <v>345</v>
      </c>
      <c r="E8" s="786" t="s">
        <v>245</v>
      </c>
    </row>
    <row r="9" spans="1:6">
      <c r="A9" s="749">
        <v>42579</v>
      </c>
      <c r="B9" s="789">
        <v>11921</v>
      </c>
      <c r="C9" s="794">
        <v>38.909999999999997</v>
      </c>
      <c r="D9" s="802">
        <f>C9</f>
        <v>38.909999999999997</v>
      </c>
      <c r="E9" s="769"/>
    </row>
    <row r="10" spans="1:6">
      <c r="A10" s="749">
        <v>42589</v>
      </c>
      <c r="B10" s="789">
        <v>12323</v>
      </c>
      <c r="C10" s="794">
        <v>33.78</v>
      </c>
      <c r="D10" s="803"/>
      <c r="E10" s="768"/>
    </row>
    <row r="11" spans="1:6">
      <c r="A11" s="749">
        <v>42595</v>
      </c>
      <c r="B11" s="789">
        <v>12752</v>
      </c>
      <c r="C11" s="794">
        <v>21.51</v>
      </c>
      <c r="D11" s="803"/>
      <c r="E11" s="768"/>
    </row>
    <row r="12" spans="1:6">
      <c r="A12" s="749">
        <v>42607</v>
      </c>
      <c r="B12" s="789">
        <v>13081</v>
      </c>
      <c r="C12" s="794">
        <v>39.97</v>
      </c>
      <c r="D12" s="803"/>
      <c r="E12" s="768"/>
    </row>
    <row r="13" spans="1:6">
      <c r="A13" s="749">
        <v>42613</v>
      </c>
      <c r="B13" s="789">
        <v>13292</v>
      </c>
      <c r="C13" s="794">
        <v>18.3</v>
      </c>
      <c r="D13" s="803"/>
      <c r="E13" s="768"/>
    </row>
    <row r="14" spans="1:6">
      <c r="A14" s="749">
        <v>42624</v>
      </c>
      <c r="B14" s="789">
        <v>13802</v>
      </c>
      <c r="C14" s="794">
        <v>41.63</v>
      </c>
      <c r="D14" s="803"/>
      <c r="E14" s="768"/>
    </row>
    <row r="15" spans="1:6">
      <c r="A15" s="749">
        <v>42637</v>
      </c>
      <c r="B15" s="789">
        <v>14325</v>
      </c>
      <c r="C15" s="794">
        <v>41.55</v>
      </c>
      <c r="D15" s="803"/>
      <c r="E15" s="768"/>
    </row>
    <row r="16" spans="1:6">
      <c r="A16" s="749">
        <v>42652</v>
      </c>
      <c r="B16" s="789">
        <v>14746</v>
      </c>
      <c r="C16" s="794">
        <v>39.81</v>
      </c>
      <c r="D16" s="803"/>
      <c r="E16" s="768"/>
    </row>
    <row r="17" spans="1:5">
      <c r="A17" s="749">
        <v>42664</v>
      </c>
      <c r="B17" s="789">
        <v>15339</v>
      </c>
      <c r="C17" s="794">
        <v>39.409999999999997</v>
      </c>
      <c r="D17" s="803"/>
      <c r="E17" s="768"/>
    </row>
    <row r="18" spans="1:5">
      <c r="A18" s="749">
        <v>42678</v>
      </c>
      <c r="B18" s="789">
        <v>15813</v>
      </c>
      <c r="C18" s="794">
        <v>39.28</v>
      </c>
      <c r="D18" s="803"/>
      <c r="E18" s="768"/>
    </row>
    <row r="19" spans="1:5">
      <c r="A19" s="749">
        <v>42682</v>
      </c>
      <c r="B19" s="789">
        <v>16263</v>
      </c>
      <c r="C19" s="794">
        <v>20.41</v>
      </c>
      <c r="D19" s="803"/>
      <c r="E19" s="768"/>
    </row>
    <row r="20" spans="1:5">
      <c r="A20" s="749">
        <v>42695</v>
      </c>
      <c r="B20" s="789">
        <v>16610</v>
      </c>
      <c r="C20" s="794">
        <v>40.07</v>
      </c>
      <c r="D20" s="803"/>
      <c r="E20" s="768"/>
    </row>
    <row r="21" spans="1:5">
      <c r="A21" s="749">
        <v>42706</v>
      </c>
      <c r="B21" s="789">
        <v>17089</v>
      </c>
      <c r="C21" s="794">
        <v>39.700000000000003</v>
      </c>
      <c r="D21" s="803"/>
      <c r="E21" s="768"/>
    </row>
    <row r="22" spans="1:5">
      <c r="A22" s="749">
        <v>42718</v>
      </c>
      <c r="B22" s="789">
        <v>17601</v>
      </c>
      <c r="C22" s="794">
        <v>41.24</v>
      </c>
      <c r="D22" s="803"/>
      <c r="E22" s="768"/>
    </row>
    <row r="23" spans="1:5">
      <c r="A23" s="749">
        <v>42736</v>
      </c>
      <c r="B23" s="789">
        <v>18088</v>
      </c>
      <c r="C23" s="794">
        <v>40.24</v>
      </c>
      <c r="D23" s="803"/>
      <c r="E23" s="768"/>
    </row>
    <row r="24" spans="1:5">
      <c r="A24" s="749">
        <v>42744</v>
      </c>
      <c r="B24" s="789">
        <v>18573</v>
      </c>
      <c r="C24" s="794">
        <v>20.21</v>
      </c>
      <c r="D24" s="803"/>
      <c r="E24" s="768"/>
    </row>
    <row r="25" spans="1:5">
      <c r="A25" s="749">
        <v>42745</v>
      </c>
      <c r="B25" s="789">
        <v>18830</v>
      </c>
      <c r="C25" s="794">
        <v>20.03</v>
      </c>
      <c r="D25" s="803"/>
      <c r="E25" s="768"/>
    </row>
    <row r="26" spans="1:5">
      <c r="A26" s="749">
        <v>42747</v>
      </c>
      <c r="B26" s="789">
        <v>18947</v>
      </c>
      <c r="C26" s="794">
        <v>28.68</v>
      </c>
      <c r="D26" s="803"/>
      <c r="E26" s="768"/>
    </row>
    <row r="27" spans="1:5">
      <c r="A27" s="749">
        <v>42757</v>
      </c>
      <c r="B27" s="789">
        <v>19384</v>
      </c>
      <c r="C27" s="794">
        <v>36.119999999999997</v>
      </c>
      <c r="D27" s="803"/>
      <c r="E27" s="768"/>
    </row>
    <row r="28" spans="1:5">
      <c r="A28" s="749">
        <v>42769</v>
      </c>
      <c r="B28" s="789">
        <v>19681</v>
      </c>
      <c r="C28" s="794">
        <v>39.700000000000003</v>
      </c>
      <c r="D28" s="803"/>
      <c r="E28" s="768"/>
    </row>
    <row r="29" spans="1:5">
      <c r="A29" s="749">
        <v>42780</v>
      </c>
      <c r="B29" s="789">
        <v>20371</v>
      </c>
      <c r="C29" s="794">
        <v>39.380000000000003</v>
      </c>
      <c r="D29" s="803"/>
      <c r="E29" s="768"/>
    </row>
    <row r="30" spans="1:5">
      <c r="A30" s="749">
        <v>42790</v>
      </c>
      <c r="B30" s="789">
        <v>20823</v>
      </c>
      <c r="C30" s="794">
        <v>32.6</v>
      </c>
      <c r="D30" s="803"/>
      <c r="E30" s="768"/>
    </row>
    <row r="31" spans="1:5">
      <c r="A31" s="749">
        <v>42803</v>
      </c>
      <c r="B31" s="789">
        <v>21298</v>
      </c>
      <c r="C31" s="794">
        <v>41.77</v>
      </c>
      <c r="D31" s="803"/>
      <c r="E31" s="768"/>
    </row>
    <row r="32" spans="1:5">
      <c r="A32" s="749">
        <v>42818</v>
      </c>
      <c r="B32" s="789">
        <v>21830</v>
      </c>
      <c r="C32" s="794">
        <v>38.32</v>
      </c>
      <c r="D32" s="803"/>
      <c r="E32" s="768"/>
    </row>
    <row r="33" spans="1:6">
      <c r="A33" s="749">
        <v>42827</v>
      </c>
      <c r="B33" s="789">
        <v>22390</v>
      </c>
      <c r="C33" s="794">
        <v>40.44</v>
      </c>
      <c r="D33" s="803"/>
      <c r="E33" s="768"/>
    </row>
    <row r="34" spans="1:6">
      <c r="A34" s="749">
        <v>42852</v>
      </c>
      <c r="B34" s="789">
        <v>22875</v>
      </c>
      <c r="C34" s="794">
        <v>38.909999999999997</v>
      </c>
      <c r="D34" s="803"/>
      <c r="E34" s="768"/>
    </row>
    <row r="35" spans="1:6">
      <c r="A35" s="749">
        <v>42865</v>
      </c>
      <c r="B35" s="789">
        <v>23407</v>
      </c>
      <c r="C35" s="794">
        <v>39.020000000000003</v>
      </c>
      <c r="D35" s="803"/>
      <c r="E35" s="768"/>
    </row>
    <row r="36" spans="1:6">
      <c r="A36" s="749">
        <v>42878</v>
      </c>
      <c r="B36" s="789">
        <v>23916</v>
      </c>
      <c r="C36" s="794">
        <v>38.630000000000003</v>
      </c>
      <c r="D36" s="803"/>
      <c r="E36" s="768"/>
    </row>
    <row r="37" spans="1:6">
      <c r="A37" s="749">
        <v>42886</v>
      </c>
      <c r="B37" s="789">
        <v>24245</v>
      </c>
      <c r="C37" s="794">
        <v>25</v>
      </c>
      <c r="D37" s="803"/>
      <c r="E37" s="768"/>
    </row>
    <row r="38" spans="1:6">
      <c r="A38" s="749">
        <v>42898</v>
      </c>
      <c r="B38" s="789">
        <v>24752</v>
      </c>
      <c r="C38" s="794">
        <v>38.619999999999997</v>
      </c>
      <c r="D38" s="803"/>
      <c r="E38" s="768"/>
    </row>
    <row r="39" spans="1:6">
      <c r="A39" s="749">
        <v>42909</v>
      </c>
      <c r="B39" s="789">
        <v>25193</v>
      </c>
      <c r="C39" s="794">
        <v>38.369999999999997</v>
      </c>
      <c r="D39" s="803"/>
      <c r="E39" s="768"/>
    </row>
    <row r="40" spans="1:6">
      <c r="A40" s="749">
        <v>42918</v>
      </c>
      <c r="B40" s="789">
        <v>25521</v>
      </c>
      <c r="C40" s="794">
        <v>24.12</v>
      </c>
      <c r="D40" s="803"/>
      <c r="E40" s="768"/>
    </row>
    <row r="41" spans="1:6">
      <c r="A41" s="749">
        <v>7952.1090000000004</v>
      </c>
      <c r="B41" s="789">
        <v>26045</v>
      </c>
      <c r="C41" s="794">
        <v>37.51</v>
      </c>
      <c r="D41" s="803"/>
      <c r="E41" s="768"/>
    </row>
    <row r="42" spans="1:6">
      <c r="A42" s="749">
        <v>42929</v>
      </c>
      <c r="B42" s="789">
        <v>26538</v>
      </c>
      <c r="C42" s="794">
        <v>17.100000000000001</v>
      </c>
      <c r="D42" s="803"/>
      <c r="E42" s="768"/>
    </row>
    <row r="43" spans="1:6">
      <c r="A43" s="749">
        <v>42933</v>
      </c>
      <c r="B43" s="789">
        <v>26803</v>
      </c>
      <c r="C43" s="794">
        <v>37.51</v>
      </c>
      <c r="D43" s="803"/>
      <c r="E43" s="768"/>
    </row>
    <row r="44" spans="1:6">
      <c r="A44" s="749">
        <v>42942</v>
      </c>
      <c r="B44" s="789">
        <v>27194</v>
      </c>
      <c r="C44" s="794">
        <v>31.82</v>
      </c>
      <c r="D44" s="803"/>
      <c r="E44" s="768"/>
    </row>
    <row r="45" spans="1:6">
      <c r="A45" s="749">
        <v>42957</v>
      </c>
      <c r="B45" s="789">
        <v>27639</v>
      </c>
      <c r="C45" s="794">
        <v>39.33</v>
      </c>
      <c r="D45" s="803"/>
      <c r="E45" s="768"/>
    </row>
    <row r="46" spans="1:6">
      <c r="A46" s="749">
        <v>42965</v>
      </c>
      <c r="B46" s="789">
        <v>28210</v>
      </c>
      <c r="C46" s="794">
        <v>41.57</v>
      </c>
      <c r="D46" s="803"/>
      <c r="E46" s="768"/>
    </row>
    <row r="47" spans="1:6">
      <c r="A47" s="749">
        <v>42975</v>
      </c>
      <c r="B47" s="789">
        <v>28486</v>
      </c>
      <c r="C47" s="794">
        <v>22.21</v>
      </c>
      <c r="D47" s="803"/>
      <c r="E47" s="768"/>
    </row>
    <row r="48" spans="1:6">
      <c r="A48" s="749">
        <v>42982</v>
      </c>
      <c r="B48" s="775">
        <v>28967</v>
      </c>
      <c r="C48" s="794">
        <v>38.520000000000003</v>
      </c>
      <c r="D48" s="803"/>
      <c r="E48" s="768"/>
      <c r="F48" s="750"/>
    </row>
    <row r="100" spans="1:5">
      <c r="A100" s="751" t="s">
        <v>14</v>
      </c>
      <c r="B100" s="777"/>
      <c r="C100" s="770"/>
      <c r="D100" s="770"/>
      <c r="E100" s="752"/>
    </row>
    <row r="101" spans="1:5">
      <c r="A101" s="752"/>
      <c r="B101" s="777"/>
      <c r="C101" s="770"/>
      <c r="D101" s="770"/>
      <c r="E101" s="752"/>
    </row>
    <row r="102" spans="1:5">
      <c r="A102" s="10" t="s">
        <v>242</v>
      </c>
      <c r="B102" s="778"/>
      <c r="C102" s="795"/>
      <c r="D102" s="770"/>
      <c r="E102" s="753"/>
    </row>
    <row r="103" spans="1:5">
      <c r="A103" s="754"/>
      <c r="B103" s="779"/>
      <c r="C103" s="795"/>
      <c r="D103" s="770"/>
      <c r="E103" s="753"/>
    </row>
    <row r="104" spans="1:5">
      <c r="A104" s="755"/>
      <c r="B104" s="780" t="s">
        <v>95</v>
      </c>
      <c r="C104" s="796" t="s">
        <v>243</v>
      </c>
      <c r="D104" s="804"/>
      <c r="E104" s="756"/>
    </row>
    <row r="105" spans="1:5">
      <c r="A105" s="757" t="s">
        <v>146</v>
      </c>
      <c r="B105" s="781" t="s">
        <v>244</v>
      </c>
      <c r="C105" s="758" t="s">
        <v>342</v>
      </c>
      <c r="D105" s="758" t="s">
        <v>113</v>
      </c>
      <c r="E105" s="758" t="s">
        <v>245</v>
      </c>
    </row>
    <row r="106" spans="1:5">
      <c r="A106" s="759">
        <f>A9</f>
        <v>42579</v>
      </c>
      <c r="B106" s="782">
        <v>11921</v>
      </c>
      <c r="C106" s="797">
        <v>38.909999999999997</v>
      </c>
      <c r="D106" s="805">
        <f>C106</f>
        <v>38.909999999999997</v>
      </c>
      <c r="E106" s="760"/>
    </row>
    <row r="107" spans="1:5">
      <c r="A107" s="759">
        <f t="shared" ref="A107:A145" si="0">A10</f>
        <v>42589</v>
      </c>
      <c r="B107" s="782">
        <v>12323</v>
      </c>
      <c r="C107" s="797">
        <v>33.78</v>
      </c>
      <c r="D107" s="805">
        <f>D106+C107</f>
        <v>72.69</v>
      </c>
      <c r="E107" s="760">
        <f>(D107-$D$106)/(B107-$B$106)*100</f>
        <v>8.4029850746268657</v>
      </c>
    </row>
    <row r="108" spans="1:5">
      <c r="A108" s="759">
        <f t="shared" si="0"/>
        <v>42595</v>
      </c>
      <c r="B108" s="782">
        <v>12752</v>
      </c>
      <c r="C108" s="797">
        <v>21.51</v>
      </c>
      <c r="D108" s="805">
        <f t="shared" ref="D108:D123" si="1">D107+C108</f>
        <v>94.2</v>
      </c>
      <c r="E108" s="760">
        <f t="shared" ref="E108:E123" si="2">(D108-$D$106)/(B108-$B$106)*100</f>
        <v>6.6534296028880879</v>
      </c>
    </row>
    <row r="109" spans="1:5">
      <c r="A109" s="759">
        <f t="shared" si="0"/>
        <v>42607</v>
      </c>
      <c r="B109" s="782">
        <v>13081</v>
      </c>
      <c r="C109" s="797">
        <v>39.97</v>
      </c>
      <c r="D109" s="805">
        <f t="shared" si="1"/>
        <v>134.17000000000002</v>
      </c>
      <c r="E109" s="760">
        <f t="shared" si="2"/>
        <v>8.2120689655172434</v>
      </c>
    </row>
    <row r="110" spans="1:5">
      <c r="A110" s="759">
        <f t="shared" si="0"/>
        <v>42613</v>
      </c>
      <c r="B110" s="782">
        <v>13292</v>
      </c>
      <c r="C110" s="797">
        <v>18.3</v>
      </c>
      <c r="D110" s="805">
        <f t="shared" si="1"/>
        <v>152.47000000000003</v>
      </c>
      <c r="E110" s="760">
        <f t="shared" si="2"/>
        <v>8.2830051057622196</v>
      </c>
    </row>
    <row r="111" spans="1:5">
      <c r="A111" s="759">
        <f t="shared" si="0"/>
        <v>42624</v>
      </c>
      <c r="B111" s="782">
        <v>13802</v>
      </c>
      <c r="C111" s="797">
        <v>41.63</v>
      </c>
      <c r="D111" s="805">
        <f t="shared" si="1"/>
        <v>194.10000000000002</v>
      </c>
      <c r="E111" s="760">
        <f t="shared" si="2"/>
        <v>8.2503987240829364</v>
      </c>
    </row>
    <row r="112" spans="1:5">
      <c r="A112" s="759">
        <f t="shared" si="0"/>
        <v>42637</v>
      </c>
      <c r="B112" s="782">
        <v>14325</v>
      </c>
      <c r="C112" s="797">
        <v>41.55</v>
      </c>
      <c r="D112" s="805">
        <f t="shared" si="1"/>
        <v>235.65000000000003</v>
      </c>
      <c r="E112" s="760">
        <f t="shared" si="2"/>
        <v>8.1838602329450936</v>
      </c>
    </row>
    <row r="113" spans="1:5">
      <c r="A113" s="759">
        <f t="shared" si="0"/>
        <v>42652</v>
      </c>
      <c r="B113" s="782">
        <v>14746</v>
      </c>
      <c r="C113" s="797">
        <v>39.81</v>
      </c>
      <c r="D113" s="805">
        <f t="shared" si="1"/>
        <v>275.46000000000004</v>
      </c>
      <c r="E113" s="760">
        <f t="shared" si="2"/>
        <v>8.3734513274336297</v>
      </c>
    </row>
    <row r="114" spans="1:5">
      <c r="A114" s="759">
        <f t="shared" si="0"/>
        <v>42664</v>
      </c>
      <c r="B114" s="782">
        <v>15339</v>
      </c>
      <c r="C114" s="797">
        <v>39.409999999999997</v>
      </c>
      <c r="D114" s="805">
        <f t="shared" si="1"/>
        <v>314.87</v>
      </c>
      <c r="E114" s="760">
        <f t="shared" si="2"/>
        <v>8.0737273259215918</v>
      </c>
    </row>
    <row r="115" spans="1:5">
      <c r="A115" s="759">
        <f t="shared" si="0"/>
        <v>42678</v>
      </c>
      <c r="B115" s="782">
        <v>15813</v>
      </c>
      <c r="C115" s="797">
        <v>39.28</v>
      </c>
      <c r="D115" s="805">
        <f t="shared" si="1"/>
        <v>354.15</v>
      </c>
      <c r="E115" s="760">
        <f t="shared" si="2"/>
        <v>8.0996916752312433</v>
      </c>
    </row>
    <row r="116" spans="1:5">
      <c r="A116" s="759">
        <f t="shared" si="0"/>
        <v>42682</v>
      </c>
      <c r="B116" s="782">
        <v>16263</v>
      </c>
      <c r="C116" s="797">
        <v>20.41</v>
      </c>
      <c r="D116" s="805">
        <f t="shared" si="1"/>
        <v>374.56</v>
      </c>
      <c r="E116" s="760">
        <f t="shared" si="2"/>
        <v>7.7303086135421459</v>
      </c>
    </row>
    <row r="117" spans="1:5">
      <c r="A117" s="759">
        <f t="shared" si="0"/>
        <v>42695</v>
      </c>
      <c r="B117" s="782">
        <v>16610</v>
      </c>
      <c r="C117" s="797">
        <v>40.07</v>
      </c>
      <c r="D117" s="805">
        <f t="shared" si="1"/>
        <v>414.63</v>
      </c>
      <c r="E117" s="760">
        <f t="shared" si="2"/>
        <v>8.0127959053103002</v>
      </c>
    </row>
    <row r="118" spans="1:5">
      <c r="A118" s="759">
        <f t="shared" si="0"/>
        <v>42706</v>
      </c>
      <c r="B118" s="782">
        <v>17089</v>
      </c>
      <c r="C118" s="797">
        <v>39.700000000000003</v>
      </c>
      <c r="D118" s="805">
        <f t="shared" si="1"/>
        <v>454.33</v>
      </c>
      <c r="E118" s="760">
        <f t="shared" si="2"/>
        <v>8.038312693498451</v>
      </c>
    </row>
    <row r="119" spans="1:5">
      <c r="A119" s="759">
        <f t="shared" si="0"/>
        <v>42718</v>
      </c>
      <c r="B119" s="782">
        <v>17601</v>
      </c>
      <c r="C119" s="797">
        <v>41.24</v>
      </c>
      <c r="D119" s="805">
        <f t="shared" si="1"/>
        <v>495.57</v>
      </c>
      <c r="E119" s="760">
        <f t="shared" si="2"/>
        <v>8.0397887323943653</v>
      </c>
    </row>
    <row r="120" spans="1:5">
      <c r="A120" s="759">
        <f t="shared" si="0"/>
        <v>42736</v>
      </c>
      <c r="B120" s="782">
        <v>18088</v>
      </c>
      <c r="C120" s="797">
        <v>40.24</v>
      </c>
      <c r="D120" s="805">
        <f t="shared" si="1"/>
        <v>535.80999999999995</v>
      </c>
      <c r="E120" s="760">
        <f t="shared" si="2"/>
        <v>8.0574023025782378</v>
      </c>
    </row>
    <row r="121" spans="1:5">
      <c r="A121" s="759">
        <f t="shared" si="0"/>
        <v>42744</v>
      </c>
      <c r="B121" s="782">
        <v>18573</v>
      </c>
      <c r="C121" s="797">
        <v>20.21</v>
      </c>
      <c r="D121" s="805">
        <f t="shared" si="1"/>
        <v>556.02</v>
      </c>
      <c r="E121" s="760">
        <f t="shared" si="2"/>
        <v>7.7737522549609137</v>
      </c>
    </row>
    <row r="122" spans="1:5">
      <c r="A122" s="759">
        <f t="shared" si="0"/>
        <v>42745</v>
      </c>
      <c r="B122" s="782">
        <v>18830</v>
      </c>
      <c r="C122" s="797">
        <v>20.03</v>
      </c>
      <c r="D122" s="805">
        <f t="shared" si="1"/>
        <v>576.04999999999995</v>
      </c>
      <c r="E122" s="760">
        <f t="shared" si="2"/>
        <v>7.7744970328556953</v>
      </c>
    </row>
    <row r="123" spans="1:5">
      <c r="A123" s="759">
        <f t="shared" si="0"/>
        <v>42747</v>
      </c>
      <c r="B123" s="782">
        <v>18947</v>
      </c>
      <c r="C123" s="797">
        <v>28.68</v>
      </c>
      <c r="D123" s="805">
        <f t="shared" si="1"/>
        <v>604.7299999999999</v>
      </c>
      <c r="E123" s="760">
        <f t="shared" si="2"/>
        <v>8.0532308568175335</v>
      </c>
    </row>
    <row r="124" spans="1:5">
      <c r="A124" s="759">
        <f t="shared" si="0"/>
        <v>42757</v>
      </c>
      <c r="B124" s="782">
        <v>19384</v>
      </c>
      <c r="C124" s="797">
        <v>36.119999999999997</v>
      </c>
      <c r="D124" s="805">
        <f t="shared" ref="D124:D139" si="3">D123+C124</f>
        <v>640.84999999999991</v>
      </c>
      <c r="E124" s="760">
        <f t="shared" ref="E124:E139" si="4">(D124-$D$106)/(B124-$B$106)*100</f>
        <v>8.0656572423958188</v>
      </c>
    </row>
    <row r="125" spans="1:5">
      <c r="A125" s="759">
        <f t="shared" si="0"/>
        <v>42769</v>
      </c>
      <c r="B125" s="782">
        <v>19681</v>
      </c>
      <c r="C125" s="797">
        <v>39.700000000000003</v>
      </c>
      <c r="D125" s="805">
        <f t="shared" si="3"/>
        <v>680.55</v>
      </c>
      <c r="E125" s="760">
        <f t="shared" si="4"/>
        <v>8.2685567010309278</v>
      </c>
    </row>
    <row r="126" spans="1:5">
      <c r="A126" s="759">
        <f t="shared" si="0"/>
        <v>42780</v>
      </c>
      <c r="B126" s="782">
        <v>20371</v>
      </c>
      <c r="C126" s="797">
        <v>39.380000000000003</v>
      </c>
      <c r="D126" s="805">
        <f t="shared" si="3"/>
        <v>719.93</v>
      </c>
      <c r="E126" s="760">
        <f t="shared" si="4"/>
        <v>8.059408284023668</v>
      </c>
    </row>
    <row r="127" spans="1:5">
      <c r="A127" s="759">
        <f t="shared" si="0"/>
        <v>42790</v>
      </c>
      <c r="B127" s="782">
        <v>20823</v>
      </c>
      <c r="C127" s="797">
        <v>32.6</v>
      </c>
      <c r="D127" s="805">
        <f t="shared" si="3"/>
        <v>752.53</v>
      </c>
      <c r="E127" s="760">
        <f t="shared" si="4"/>
        <v>8.0164008088070098</v>
      </c>
    </row>
    <row r="128" spans="1:5">
      <c r="A128" s="759">
        <f t="shared" si="0"/>
        <v>42803</v>
      </c>
      <c r="B128" s="782">
        <v>21298</v>
      </c>
      <c r="C128" s="797">
        <v>41.77</v>
      </c>
      <c r="D128" s="805">
        <f t="shared" si="3"/>
        <v>794.3</v>
      </c>
      <c r="E128" s="760">
        <f t="shared" si="4"/>
        <v>8.0557747680494831</v>
      </c>
    </row>
    <row r="129" spans="1:5">
      <c r="A129" s="759">
        <f t="shared" si="0"/>
        <v>42818</v>
      </c>
      <c r="B129" s="782">
        <v>21830</v>
      </c>
      <c r="C129" s="797">
        <v>38.32</v>
      </c>
      <c r="D129" s="805">
        <f t="shared" si="3"/>
        <v>832.62</v>
      </c>
      <c r="E129" s="760">
        <f t="shared" si="4"/>
        <v>8.0099909173478654</v>
      </c>
    </row>
    <row r="130" spans="1:5">
      <c r="A130" s="759">
        <f t="shared" si="0"/>
        <v>42827</v>
      </c>
      <c r="B130" s="782">
        <v>22390</v>
      </c>
      <c r="C130" s="797">
        <v>40.44</v>
      </c>
      <c r="D130" s="805">
        <f t="shared" si="3"/>
        <v>873.06</v>
      </c>
      <c r="E130" s="760">
        <f t="shared" si="4"/>
        <v>7.9678097239468908</v>
      </c>
    </row>
    <row r="131" spans="1:5">
      <c r="A131" s="759">
        <f t="shared" si="0"/>
        <v>42852</v>
      </c>
      <c r="B131" s="782">
        <v>22875</v>
      </c>
      <c r="C131" s="797">
        <v>38.909999999999997</v>
      </c>
      <c r="D131" s="805">
        <f t="shared" si="3"/>
        <v>911.96999999999991</v>
      </c>
      <c r="E131" s="760">
        <f t="shared" si="4"/>
        <v>7.9702391820339598</v>
      </c>
    </row>
    <row r="132" spans="1:5">
      <c r="A132" s="759">
        <f t="shared" si="0"/>
        <v>42865</v>
      </c>
      <c r="B132" s="782">
        <v>23407</v>
      </c>
      <c r="C132" s="797">
        <v>39.020000000000003</v>
      </c>
      <c r="D132" s="805">
        <f t="shared" si="3"/>
        <v>950.9899999999999</v>
      </c>
      <c r="E132" s="760">
        <f t="shared" si="4"/>
        <v>7.9407974925996854</v>
      </c>
    </row>
    <row r="133" spans="1:5">
      <c r="A133" s="759">
        <f t="shared" si="0"/>
        <v>42878</v>
      </c>
      <c r="B133" s="782">
        <v>23916</v>
      </c>
      <c r="C133" s="797">
        <v>38.630000000000003</v>
      </c>
      <c r="D133" s="805">
        <f t="shared" si="3"/>
        <v>989.61999999999989</v>
      </c>
      <c r="E133" s="760">
        <f t="shared" si="4"/>
        <v>7.9258857857440592</v>
      </c>
    </row>
    <row r="134" spans="1:5">
      <c r="A134" s="759">
        <f t="shared" si="0"/>
        <v>42886</v>
      </c>
      <c r="B134" s="782">
        <v>24245</v>
      </c>
      <c r="C134" s="797">
        <v>25</v>
      </c>
      <c r="D134" s="805">
        <f t="shared" si="3"/>
        <v>1014.6199999999999</v>
      </c>
      <c r="E134" s="760">
        <f t="shared" si="4"/>
        <v>7.9171535215839004</v>
      </c>
    </row>
    <row r="135" spans="1:5">
      <c r="A135" s="759">
        <f t="shared" si="0"/>
        <v>42898</v>
      </c>
      <c r="B135" s="782">
        <v>24752</v>
      </c>
      <c r="C135" s="797">
        <v>38.619999999999997</v>
      </c>
      <c r="D135" s="805">
        <f t="shared" si="3"/>
        <v>1053.2399999999998</v>
      </c>
      <c r="E135" s="760">
        <f t="shared" si="4"/>
        <v>7.905307458498946</v>
      </c>
    </row>
    <row r="136" spans="1:5">
      <c r="A136" s="759">
        <f t="shared" si="0"/>
        <v>42909</v>
      </c>
      <c r="B136" s="782">
        <v>25193</v>
      </c>
      <c r="C136" s="797">
        <v>38.369999999999997</v>
      </c>
      <c r="D136" s="805">
        <f t="shared" si="3"/>
        <v>1091.6099999999997</v>
      </c>
      <c r="E136" s="760">
        <f t="shared" si="4"/>
        <v>7.9317359855334502</v>
      </c>
    </row>
    <row r="137" spans="1:5">
      <c r="A137" s="759">
        <f t="shared" si="0"/>
        <v>42918</v>
      </c>
      <c r="B137" s="782">
        <v>25521</v>
      </c>
      <c r="C137" s="797">
        <v>24.12</v>
      </c>
      <c r="D137" s="805">
        <f t="shared" si="3"/>
        <v>1115.7299999999996</v>
      </c>
      <c r="E137" s="760">
        <f t="shared" si="4"/>
        <v>7.9177941176470545</v>
      </c>
    </row>
    <row r="138" spans="1:5">
      <c r="A138" s="759">
        <f t="shared" si="0"/>
        <v>7952.1090000000004</v>
      </c>
      <c r="B138" s="782">
        <v>26045</v>
      </c>
      <c r="C138" s="797">
        <v>37.51</v>
      </c>
      <c r="D138" s="805">
        <f t="shared" si="3"/>
        <v>1153.2399999999996</v>
      </c>
      <c r="E138" s="760">
        <f t="shared" si="4"/>
        <v>7.8896205041064817</v>
      </c>
    </row>
    <row r="139" spans="1:5">
      <c r="A139" s="759">
        <f t="shared" si="0"/>
        <v>42929</v>
      </c>
      <c r="B139" s="782">
        <v>26538</v>
      </c>
      <c r="C139" s="797">
        <v>17.100000000000001</v>
      </c>
      <c r="D139" s="805">
        <f t="shared" si="3"/>
        <v>1170.3399999999995</v>
      </c>
      <c r="E139" s="760">
        <f t="shared" si="4"/>
        <v>7.7405076281042584</v>
      </c>
    </row>
    <row r="140" spans="1:5">
      <c r="A140" s="759">
        <f t="shared" si="0"/>
        <v>42933</v>
      </c>
      <c r="B140" s="782">
        <v>26803</v>
      </c>
      <c r="C140" s="797">
        <v>37.51</v>
      </c>
      <c r="D140" s="805">
        <f t="shared" ref="D140:D145" si="5">D139+C140</f>
        <v>1207.8499999999995</v>
      </c>
      <c r="E140" s="760">
        <f t="shared" ref="E140:E145" si="6">(D140-$D$106)/(B140-$B$106)*100</f>
        <v>7.8547238274425428</v>
      </c>
    </row>
    <row r="141" spans="1:5">
      <c r="A141" s="759">
        <f t="shared" si="0"/>
        <v>42942</v>
      </c>
      <c r="B141" s="782">
        <v>27194</v>
      </c>
      <c r="C141" s="797">
        <v>31.82</v>
      </c>
      <c r="D141" s="805">
        <f t="shared" si="5"/>
        <v>1239.6699999999994</v>
      </c>
      <c r="E141" s="760">
        <f t="shared" si="6"/>
        <v>7.8619786551430577</v>
      </c>
    </row>
    <row r="142" spans="1:5">
      <c r="A142" s="759">
        <f t="shared" si="0"/>
        <v>42957</v>
      </c>
      <c r="B142" s="782">
        <v>27639</v>
      </c>
      <c r="C142" s="797">
        <v>39.33</v>
      </c>
      <c r="D142" s="805">
        <f t="shared" si="5"/>
        <v>1278.9999999999993</v>
      </c>
      <c r="E142" s="760">
        <f t="shared" si="6"/>
        <v>7.8896169996182666</v>
      </c>
    </row>
    <row r="143" spans="1:5">
      <c r="A143" s="759">
        <f t="shared" si="0"/>
        <v>42965</v>
      </c>
      <c r="B143" s="782">
        <v>28210</v>
      </c>
      <c r="C143" s="797">
        <v>41.57</v>
      </c>
      <c r="D143" s="805">
        <f t="shared" si="5"/>
        <v>1320.5699999999993</v>
      </c>
      <c r="E143" s="760">
        <f t="shared" si="6"/>
        <v>7.8682546503775503</v>
      </c>
    </row>
    <row r="144" spans="1:5">
      <c r="A144" s="759">
        <f t="shared" si="0"/>
        <v>42975</v>
      </c>
      <c r="B144" s="782">
        <v>28486</v>
      </c>
      <c r="C144" s="797">
        <v>22.21</v>
      </c>
      <c r="D144" s="805">
        <f t="shared" si="5"/>
        <v>1342.7799999999993</v>
      </c>
      <c r="E144" s="760">
        <f t="shared" si="6"/>
        <v>7.8712345306368805</v>
      </c>
    </row>
    <row r="145" spans="1:5">
      <c r="A145" s="759">
        <f t="shared" si="0"/>
        <v>42982</v>
      </c>
      <c r="B145" s="782">
        <v>28967</v>
      </c>
      <c r="C145" s="797">
        <v>38.520000000000003</v>
      </c>
      <c r="D145" s="805">
        <f t="shared" si="5"/>
        <v>1381.2999999999993</v>
      </c>
      <c r="E145" s="760">
        <f t="shared" si="6"/>
        <v>7.8751026633814334</v>
      </c>
    </row>
  </sheetData>
  <mergeCells count="1">
    <mergeCell ref="C7:D7"/>
  </mergeCells>
  <pageMargins left="0.98425196850393704" right="0.59055118110236227" top="0.78740157480314965" bottom="0.78740157480314965" header="0.51181102362204722" footer="0.31496062992125984"/>
  <pageSetup paperSize="9" orientation="landscape" horizontalDpi="4294967292" verticalDpi="0" r:id="rId1"/>
  <headerFooter alignWithMargins="0">
    <oddFooter>&amp;L&amp;D&amp;RSeite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showGridLines="0" showZeros="0" zoomScaleNormal="100" workbookViewId="0"/>
  </sheetViews>
  <sheetFormatPr baseColWidth="10" defaultColWidth="7.88671875" defaultRowHeight="18"/>
  <cols>
    <col min="1" max="1" width="7.21875" style="173" customWidth="1"/>
    <col min="2" max="2" width="28.6640625" style="173" customWidth="1"/>
    <col min="3" max="3" width="7.109375" style="173" bestFit="1" customWidth="1"/>
    <col min="4" max="4" width="12.6640625" style="173" customWidth="1"/>
    <col min="5" max="5" width="1.33203125" style="173" customWidth="1"/>
    <col min="6" max="11" width="13.5546875" style="173" customWidth="1"/>
    <col min="12" max="16384" width="7.88671875" style="173"/>
  </cols>
  <sheetData>
    <row r="1" spans="1:11">
      <c r="A1" s="735" t="s">
        <v>4</v>
      </c>
      <c r="B1" s="807" t="s">
        <v>291</v>
      </c>
      <c r="C1" s="408"/>
      <c r="D1" s="736"/>
      <c r="E1" s="737"/>
      <c r="F1" s="736"/>
      <c r="G1" s="738"/>
      <c r="H1" s="136"/>
      <c r="I1" s="136"/>
      <c r="J1" s="136"/>
      <c r="K1" s="136"/>
    </row>
    <row r="2" spans="1:11">
      <c r="A2" s="808"/>
      <c r="B2" s="809" t="s">
        <v>292</v>
      </c>
      <c r="C2" s="740"/>
      <c r="D2" s="741"/>
      <c r="E2" s="742"/>
      <c r="F2" s="741"/>
      <c r="G2" s="743"/>
      <c r="H2" s="136"/>
      <c r="I2" s="136"/>
      <c r="J2" s="136"/>
      <c r="K2" s="136"/>
    </row>
    <row r="3" spans="1:11">
      <c r="A3" s="810"/>
      <c r="B3" s="809" t="s">
        <v>246</v>
      </c>
      <c r="C3" s="740"/>
      <c r="D3" s="741"/>
      <c r="E3" s="742"/>
      <c r="F3" s="741"/>
      <c r="G3" s="743"/>
      <c r="H3" s="136"/>
      <c r="I3" s="136"/>
      <c r="J3" s="136"/>
      <c r="K3" s="136"/>
    </row>
    <row r="4" spans="1:11" ht="18.399999999999999" thickBot="1">
      <c r="A4" s="811"/>
      <c r="B4" s="812"/>
      <c r="C4" s="744"/>
      <c r="D4" s="745"/>
      <c r="E4" s="746"/>
      <c r="F4" s="745"/>
      <c r="G4" s="747"/>
      <c r="H4" s="136"/>
      <c r="I4" s="136"/>
      <c r="J4" s="136"/>
      <c r="K4" s="136"/>
    </row>
    <row r="5" spans="1:11"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>
      <c r="B6" s="813" t="s">
        <v>247</v>
      </c>
      <c r="E6" s="176"/>
      <c r="F6" s="814">
        <v>89</v>
      </c>
      <c r="G6" s="813" t="s">
        <v>248</v>
      </c>
    </row>
    <row r="7" spans="1:11">
      <c r="B7" s="813" t="s">
        <v>249</v>
      </c>
      <c r="E7" s="176"/>
      <c r="F7" s="176">
        <v>4</v>
      </c>
      <c r="G7" s="813" t="s">
        <v>250</v>
      </c>
    </row>
    <row r="8" spans="1:11">
      <c r="B8" s="815" t="s">
        <v>251</v>
      </c>
      <c r="C8" s="816"/>
      <c r="D8" s="816"/>
      <c r="E8" s="816"/>
      <c r="F8" s="817">
        <v>800</v>
      </c>
      <c r="G8" s="815" t="s">
        <v>250</v>
      </c>
    </row>
    <row r="9" spans="1:11">
      <c r="B9" s="177" t="s">
        <v>252</v>
      </c>
      <c r="C9" s="551"/>
      <c r="D9" s="551"/>
      <c r="E9" s="551"/>
      <c r="F9" s="818">
        <v>8</v>
      </c>
      <c r="G9" s="177" t="s">
        <v>253</v>
      </c>
      <c r="H9" s="551"/>
      <c r="I9" s="551"/>
      <c r="J9" s="551"/>
      <c r="K9" s="551"/>
    </row>
    <row r="10" spans="1:11">
      <c r="B10" s="174"/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1">
      <c r="B11" s="813" t="s">
        <v>254</v>
      </c>
      <c r="F11" s="819" t="s">
        <v>255</v>
      </c>
      <c r="G11" s="820"/>
      <c r="H11" s="819" t="s">
        <v>256</v>
      </c>
      <c r="I11" s="820"/>
      <c r="J11" s="819" t="s">
        <v>257</v>
      </c>
      <c r="K11" s="820"/>
    </row>
    <row r="12" spans="1:11" ht="18.399999999999999" thickBot="1">
      <c r="B12" s="821" t="s">
        <v>258</v>
      </c>
      <c r="C12" s="822"/>
      <c r="D12" s="822"/>
      <c r="E12" s="822"/>
      <c r="F12" s="823">
        <v>3</v>
      </c>
      <c r="G12" s="821" t="s">
        <v>250</v>
      </c>
      <c r="H12" s="824">
        <v>4</v>
      </c>
      <c r="I12" s="821" t="s">
        <v>250</v>
      </c>
      <c r="J12" s="824">
        <v>5</v>
      </c>
      <c r="K12" s="821" t="s">
        <v>250</v>
      </c>
    </row>
    <row r="13" spans="1:11" ht="18.399999999999999" thickTop="1">
      <c r="B13" s="174"/>
      <c r="C13" s="174"/>
      <c r="D13" s="174"/>
      <c r="E13" s="174"/>
      <c r="F13" s="174"/>
      <c r="G13" s="174"/>
      <c r="H13" s="174"/>
      <c r="I13" s="174"/>
      <c r="J13" s="174"/>
      <c r="K13" s="174"/>
    </row>
    <row r="14" spans="1:11">
      <c r="B14" s="175" t="s">
        <v>259</v>
      </c>
      <c r="E14" s="825"/>
      <c r="F14" s="826"/>
      <c r="G14" s="175" t="s">
        <v>250</v>
      </c>
      <c r="H14" s="826"/>
      <c r="I14" s="175" t="s">
        <v>250</v>
      </c>
      <c r="J14" s="826"/>
      <c r="K14" s="175" t="s">
        <v>250</v>
      </c>
    </row>
    <row r="15" spans="1:11">
      <c r="B15" s="175" t="s">
        <v>260</v>
      </c>
      <c r="C15" s="827"/>
      <c r="D15" s="827"/>
      <c r="E15" s="825"/>
      <c r="F15" s="826"/>
      <c r="G15" s="175" t="s">
        <v>250</v>
      </c>
      <c r="H15" s="826"/>
      <c r="I15" s="175" t="s">
        <v>250</v>
      </c>
      <c r="J15" s="826"/>
      <c r="K15" s="175" t="s">
        <v>250</v>
      </c>
    </row>
    <row r="16" spans="1:11">
      <c r="B16" s="175" t="s">
        <v>261</v>
      </c>
      <c r="C16" s="827"/>
      <c r="D16" s="827"/>
      <c r="E16" s="825"/>
      <c r="F16" s="826"/>
      <c r="G16" s="175" t="s">
        <v>250</v>
      </c>
      <c r="H16" s="826"/>
      <c r="I16" s="175" t="s">
        <v>250</v>
      </c>
      <c r="J16" s="826"/>
      <c r="K16" s="175" t="s">
        <v>250</v>
      </c>
    </row>
    <row r="17" spans="2:11">
      <c r="B17" s="828" t="s">
        <v>262</v>
      </c>
      <c r="C17" s="836">
        <v>0.12</v>
      </c>
      <c r="D17" s="828" t="s">
        <v>346</v>
      </c>
      <c r="E17" s="829"/>
      <c r="F17" s="830"/>
      <c r="G17" s="828" t="s">
        <v>250</v>
      </c>
      <c r="H17" s="830"/>
      <c r="I17" s="828" t="s">
        <v>250</v>
      </c>
      <c r="J17" s="830"/>
      <c r="K17" s="828" t="s">
        <v>250</v>
      </c>
    </row>
    <row r="18" spans="2:11">
      <c r="B18" s="174"/>
      <c r="C18" s="174"/>
      <c r="D18" s="174"/>
      <c r="E18" s="174"/>
      <c r="F18" s="174"/>
      <c r="G18" s="174"/>
      <c r="H18" s="174"/>
      <c r="I18" s="174"/>
      <c r="J18" s="174"/>
      <c r="K18" s="174"/>
    </row>
    <row r="19" spans="2:11" ht="18.399999999999999" thickBot="1">
      <c r="B19" s="821" t="s">
        <v>263</v>
      </c>
      <c r="C19" s="824"/>
      <c r="D19" s="824"/>
      <c r="E19" s="831"/>
      <c r="F19" s="832"/>
      <c r="G19" s="821" t="s">
        <v>250</v>
      </c>
      <c r="H19" s="832"/>
      <c r="I19" s="821" t="s">
        <v>250</v>
      </c>
      <c r="J19" s="832"/>
      <c r="K19" s="821" t="s">
        <v>250</v>
      </c>
    </row>
    <row r="20" spans="2:11" ht="18.399999999999999" thickTop="1">
      <c r="B20" s="833"/>
      <c r="C20" s="833"/>
      <c r="D20" s="833"/>
      <c r="E20" s="833"/>
      <c r="F20" s="833"/>
      <c r="G20" s="833"/>
      <c r="H20" s="833"/>
      <c r="I20" s="833"/>
      <c r="J20" s="833"/>
      <c r="K20" s="833"/>
    </row>
    <row r="21" spans="2:11">
      <c r="B21" s="175" t="s">
        <v>264</v>
      </c>
      <c r="D21" s="176"/>
      <c r="F21" s="175" t="s">
        <v>265</v>
      </c>
    </row>
    <row r="22" spans="2:11">
      <c r="B22" s="838" t="s">
        <v>266</v>
      </c>
      <c r="C22" s="834">
        <v>0.15</v>
      </c>
      <c r="D22" s="175"/>
      <c r="E22" s="834"/>
      <c r="F22" s="826"/>
      <c r="G22" s="175" t="s">
        <v>250</v>
      </c>
      <c r="H22" s="826"/>
      <c r="I22" s="175" t="s">
        <v>250</v>
      </c>
      <c r="J22" s="826"/>
      <c r="K22" s="175" t="s">
        <v>250</v>
      </c>
    </row>
    <row r="23" spans="2:11">
      <c r="B23" s="838" t="s">
        <v>267</v>
      </c>
      <c r="C23" s="834">
        <v>0.3</v>
      </c>
      <c r="D23" s="175"/>
      <c r="E23" s="834"/>
      <c r="F23" s="826"/>
      <c r="G23" s="175" t="s">
        <v>250</v>
      </c>
      <c r="H23" s="826"/>
      <c r="I23" s="175" t="s">
        <v>250</v>
      </c>
      <c r="J23" s="826"/>
      <c r="K23" s="175" t="s">
        <v>250</v>
      </c>
    </row>
    <row r="24" spans="2:11">
      <c r="B24" s="838" t="s">
        <v>268</v>
      </c>
      <c r="C24" s="834">
        <v>0.55000000000000004</v>
      </c>
      <c r="D24" s="175"/>
      <c r="E24" s="834"/>
      <c r="F24" s="826"/>
      <c r="G24" s="175" t="s">
        <v>250</v>
      </c>
      <c r="H24" s="826"/>
      <c r="I24" s="175" t="s">
        <v>250</v>
      </c>
      <c r="J24" s="826"/>
      <c r="K24" s="175" t="s">
        <v>250</v>
      </c>
    </row>
    <row r="26" spans="2:11">
      <c r="E26" s="825"/>
      <c r="F26" s="835" t="s">
        <v>269</v>
      </c>
      <c r="H26" s="825"/>
    </row>
    <row r="27" spans="2:11">
      <c r="B27" s="838" t="s">
        <v>266</v>
      </c>
      <c r="C27" s="837">
        <v>17</v>
      </c>
      <c r="D27" s="175"/>
      <c r="E27" s="825"/>
      <c r="F27" s="826"/>
      <c r="G27" s="175" t="s">
        <v>270</v>
      </c>
      <c r="H27" s="826"/>
      <c r="I27" s="175" t="s">
        <v>270</v>
      </c>
      <c r="J27" s="826"/>
      <c r="K27" s="175" t="s">
        <v>270</v>
      </c>
    </row>
    <row r="28" spans="2:11">
      <c r="B28" s="838" t="s">
        <v>267</v>
      </c>
      <c r="C28" s="837">
        <v>39</v>
      </c>
      <c r="D28" s="175"/>
      <c r="E28" s="825"/>
      <c r="F28" s="826"/>
      <c r="G28" s="175" t="s">
        <v>270</v>
      </c>
      <c r="H28" s="826"/>
      <c r="I28" s="175" t="s">
        <v>270</v>
      </c>
      <c r="J28" s="826"/>
      <c r="K28" s="175" t="s">
        <v>270</v>
      </c>
    </row>
    <row r="29" spans="2:11">
      <c r="B29" s="838" t="s">
        <v>268</v>
      </c>
      <c r="C29" s="837">
        <v>17</v>
      </c>
      <c r="D29" s="175"/>
      <c r="E29" s="825"/>
      <c r="F29" s="826"/>
      <c r="G29" s="175" t="s">
        <v>270</v>
      </c>
      <c r="H29" s="826"/>
      <c r="I29" s="175" t="s">
        <v>270</v>
      </c>
      <c r="J29" s="826"/>
      <c r="K29" s="175" t="s">
        <v>270</v>
      </c>
    </row>
    <row r="100" spans="2:11">
      <c r="B100" s="841" t="s">
        <v>14</v>
      </c>
      <c r="C100" s="557"/>
      <c r="D100" s="557"/>
      <c r="E100" s="557"/>
      <c r="F100" s="557"/>
      <c r="G100" s="557"/>
      <c r="H100" s="557"/>
      <c r="I100" s="557"/>
      <c r="J100" s="557"/>
      <c r="K100" s="557"/>
    </row>
    <row r="101" spans="2:11">
      <c r="B101" s="557"/>
      <c r="C101" s="557"/>
      <c r="D101" s="557"/>
      <c r="E101" s="557"/>
      <c r="F101" s="557"/>
      <c r="G101" s="557"/>
      <c r="H101" s="557"/>
      <c r="I101" s="557"/>
      <c r="J101" s="557"/>
      <c r="K101" s="557"/>
    </row>
    <row r="102" spans="2:11">
      <c r="B102" s="842" t="s">
        <v>247</v>
      </c>
      <c r="C102" s="557"/>
      <c r="D102" s="557"/>
      <c r="E102" s="843"/>
      <c r="F102" s="844">
        <v>89</v>
      </c>
      <c r="G102" s="842" t="s">
        <v>248</v>
      </c>
      <c r="H102" s="557"/>
      <c r="I102" s="557"/>
      <c r="J102" s="557"/>
      <c r="K102" s="557"/>
    </row>
    <row r="103" spans="2:11">
      <c r="B103" s="842" t="s">
        <v>249</v>
      </c>
      <c r="C103" s="557"/>
      <c r="D103" s="557"/>
      <c r="E103" s="843"/>
      <c r="F103" s="843">
        <v>4</v>
      </c>
      <c r="G103" s="842" t="s">
        <v>250</v>
      </c>
      <c r="H103" s="557"/>
      <c r="I103" s="557"/>
      <c r="J103" s="557"/>
      <c r="K103" s="557"/>
    </row>
    <row r="104" spans="2:11">
      <c r="B104" s="845" t="s">
        <v>251</v>
      </c>
      <c r="C104" s="846"/>
      <c r="D104" s="846"/>
      <c r="E104" s="846"/>
      <c r="F104" s="847">
        <v>800</v>
      </c>
      <c r="G104" s="845" t="s">
        <v>250</v>
      </c>
      <c r="H104" s="557"/>
      <c r="I104" s="557"/>
      <c r="J104" s="557"/>
      <c r="K104" s="557"/>
    </row>
    <row r="105" spans="2:11">
      <c r="B105" s="560" t="s">
        <v>252</v>
      </c>
      <c r="C105" s="540"/>
      <c r="D105" s="540"/>
      <c r="E105" s="540"/>
      <c r="F105" s="848">
        <v>8</v>
      </c>
      <c r="G105" s="560" t="s">
        <v>253</v>
      </c>
      <c r="H105" s="540"/>
      <c r="I105" s="540"/>
      <c r="J105" s="540"/>
      <c r="K105" s="540"/>
    </row>
    <row r="106" spans="2:11">
      <c r="B106" s="562"/>
      <c r="C106" s="562"/>
      <c r="D106" s="562"/>
      <c r="E106" s="562"/>
      <c r="F106" s="562"/>
      <c r="G106" s="562"/>
      <c r="H106" s="562"/>
      <c r="I106" s="562"/>
      <c r="J106" s="562"/>
      <c r="K106" s="562"/>
    </row>
    <row r="107" spans="2:11">
      <c r="B107" s="842" t="s">
        <v>254</v>
      </c>
      <c r="C107" s="557"/>
      <c r="D107" s="557"/>
      <c r="E107" s="557"/>
      <c r="F107" s="849" t="s">
        <v>255</v>
      </c>
      <c r="G107" s="850"/>
      <c r="H107" s="849" t="s">
        <v>256</v>
      </c>
      <c r="I107" s="850"/>
      <c r="J107" s="849" t="s">
        <v>257</v>
      </c>
      <c r="K107" s="850"/>
    </row>
    <row r="108" spans="2:11" ht="18.399999999999999" thickBot="1">
      <c r="B108" s="851" t="s">
        <v>258</v>
      </c>
      <c r="C108" s="852"/>
      <c r="D108" s="852"/>
      <c r="E108" s="852"/>
      <c r="F108" s="853">
        <v>3</v>
      </c>
      <c r="G108" s="851" t="s">
        <v>250</v>
      </c>
      <c r="H108" s="854">
        <v>4</v>
      </c>
      <c r="I108" s="851" t="s">
        <v>250</v>
      </c>
      <c r="J108" s="854">
        <v>5</v>
      </c>
      <c r="K108" s="851" t="s">
        <v>250</v>
      </c>
    </row>
    <row r="109" spans="2:11" ht="18.399999999999999" thickTop="1">
      <c r="B109" s="562"/>
      <c r="C109" s="562"/>
      <c r="D109" s="562"/>
      <c r="E109" s="562"/>
      <c r="F109" s="562"/>
      <c r="G109" s="562"/>
      <c r="H109" s="562"/>
      <c r="I109" s="562"/>
      <c r="J109" s="562"/>
      <c r="K109" s="562"/>
    </row>
    <row r="110" spans="2:11">
      <c r="B110" s="558" t="s">
        <v>259</v>
      </c>
      <c r="C110" s="557"/>
      <c r="D110" s="557"/>
      <c r="E110" s="855"/>
      <c r="F110" s="856">
        <f>$F$102*$F$103*24</f>
        <v>8544</v>
      </c>
      <c r="G110" s="558" t="s">
        <v>250</v>
      </c>
      <c r="H110" s="856">
        <f>$F$102*$F$103*24</f>
        <v>8544</v>
      </c>
      <c r="I110" s="558" t="s">
        <v>250</v>
      </c>
      <c r="J110" s="856">
        <f>$F$102*$F$103*24</f>
        <v>8544</v>
      </c>
      <c r="K110" s="558" t="s">
        <v>250</v>
      </c>
    </row>
    <row r="111" spans="2:11">
      <c r="B111" s="558" t="s">
        <v>260</v>
      </c>
      <c r="C111" s="857"/>
      <c r="D111" s="857"/>
      <c r="E111" s="855"/>
      <c r="F111" s="856">
        <f>$F$104</f>
        <v>800</v>
      </c>
      <c r="G111" s="558" t="s">
        <v>250</v>
      </c>
      <c r="H111" s="856">
        <f>$F$104</f>
        <v>800</v>
      </c>
      <c r="I111" s="558" t="s">
        <v>250</v>
      </c>
      <c r="J111" s="856">
        <f>$F$104</f>
        <v>800</v>
      </c>
      <c r="K111" s="558" t="s">
        <v>250</v>
      </c>
    </row>
    <row r="112" spans="2:11">
      <c r="B112" s="558" t="s">
        <v>261</v>
      </c>
      <c r="C112" s="857"/>
      <c r="D112" s="857"/>
      <c r="E112" s="855"/>
      <c r="F112" s="856">
        <f>$F$102*F108*$F$105</f>
        <v>2136</v>
      </c>
      <c r="G112" s="558" t="s">
        <v>250</v>
      </c>
      <c r="H112" s="856">
        <f>$F$102*H108*$F$105</f>
        <v>2848</v>
      </c>
      <c r="I112" s="558" t="s">
        <v>250</v>
      </c>
      <c r="J112" s="856">
        <f>$F$102*J108*$F$105</f>
        <v>3560</v>
      </c>
      <c r="K112" s="558" t="s">
        <v>250</v>
      </c>
    </row>
    <row r="113" spans="2:11">
      <c r="B113" s="858" t="s">
        <v>262</v>
      </c>
      <c r="C113" s="859">
        <v>0.12</v>
      </c>
      <c r="D113" s="858" t="s">
        <v>346</v>
      </c>
      <c r="E113" s="860"/>
      <c r="F113" s="861">
        <f>SUM(F110:F112)/(100%-$C$113)*$C$113</f>
        <v>1565.4545454545455</v>
      </c>
      <c r="G113" s="858" t="s">
        <v>250</v>
      </c>
      <c r="H113" s="861">
        <f>SUM(H110:H112)/(100%-$C$113)*$C$113</f>
        <v>1662.5454545454545</v>
      </c>
      <c r="I113" s="858" t="s">
        <v>250</v>
      </c>
      <c r="J113" s="861">
        <f>SUM(J110:J112)/(100%-$C$113)*$C$113</f>
        <v>1759.6363636363635</v>
      </c>
      <c r="K113" s="858" t="s">
        <v>250</v>
      </c>
    </row>
    <row r="114" spans="2:11">
      <c r="B114" s="562"/>
      <c r="C114" s="562"/>
      <c r="D114" s="562"/>
      <c r="E114" s="562"/>
      <c r="F114" s="862"/>
      <c r="G114" s="562"/>
      <c r="H114" s="862"/>
      <c r="I114" s="562"/>
      <c r="J114" s="862"/>
      <c r="K114" s="562"/>
    </row>
    <row r="115" spans="2:11" ht="18.399999999999999" thickBot="1">
      <c r="B115" s="851" t="s">
        <v>263</v>
      </c>
      <c r="C115" s="854"/>
      <c r="D115" s="854"/>
      <c r="E115" s="863"/>
      <c r="F115" s="864">
        <f>SUM(F110:F113)</f>
        <v>13045.454545454546</v>
      </c>
      <c r="G115" s="851" t="s">
        <v>250</v>
      </c>
      <c r="H115" s="864">
        <f>SUM(H110:H113)</f>
        <v>13854.545454545454</v>
      </c>
      <c r="I115" s="851" t="s">
        <v>250</v>
      </c>
      <c r="J115" s="864">
        <f>SUM(J110:J113)</f>
        <v>14663.636363636364</v>
      </c>
      <c r="K115" s="851" t="s">
        <v>250</v>
      </c>
    </row>
    <row r="116" spans="2:11" ht="18.399999999999999" thickTop="1">
      <c r="B116" s="865"/>
      <c r="C116" s="865"/>
      <c r="D116" s="865"/>
      <c r="E116" s="865"/>
      <c r="F116" s="866"/>
      <c r="G116" s="865"/>
      <c r="H116" s="866"/>
      <c r="I116" s="865"/>
      <c r="J116" s="866"/>
      <c r="K116" s="865"/>
    </row>
    <row r="117" spans="2:11">
      <c r="B117" s="558" t="s">
        <v>264</v>
      </c>
      <c r="C117" s="557"/>
      <c r="D117" s="843"/>
      <c r="E117" s="557"/>
      <c r="F117" s="867" t="s">
        <v>265</v>
      </c>
      <c r="G117" s="557"/>
      <c r="H117" s="868"/>
      <c r="I117" s="557"/>
      <c r="J117" s="868"/>
      <c r="K117" s="557"/>
    </row>
    <row r="118" spans="2:11">
      <c r="B118" s="558" t="s">
        <v>266</v>
      </c>
      <c r="C118" s="839">
        <v>0.15</v>
      </c>
      <c r="D118" s="558"/>
      <c r="E118" s="839"/>
      <c r="F118" s="869">
        <f>F$115*$C118</f>
        <v>1956.8181818181818</v>
      </c>
      <c r="G118" s="558" t="s">
        <v>250</v>
      </c>
      <c r="H118" s="869">
        <f>H$115*$C118</f>
        <v>2078.181818181818</v>
      </c>
      <c r="I118" s="558" t="s">
        <v>250</v>
      </c>
      <c r="J118" s="869">
        <f>J$115*$C118</f>
        <v>2199.5454545454545</v>
      </c>
      <c r="K118" s="558" t="s">
        <v>250</v>
      </c>
    </row>
    <row r="119" spans="2:11">
      <c r="B119" s="558" t="s">
        <v>267</v>
      </c>
      <c r="C119" s="839">
        <v>0.3</v>
      </c>
      <c r="D119" s="558"/>
      <c r="E119" s="839"/>
      <c r="F119" s="869">
        <f t="shared" ref="F119:J120" si="0">F$115*$C119</f>
        <v>3913.6363636363635</v>
      </c>
      <c r="G119" s="558" t="s">
        <v>250</v>
      </c>
      <c r="H119" s="869">
        <f t="shared" si="0"/>
        <v>4156.363636363636</v>
      </c>
      <c r="I119" s="558" t="s">
        <v>250</v>
      </c>
      <c r="J119" s="869">
        <f t="shared" si="0"/>
        <v>4399.090909090909</v>
      </c>
      <c r="K119" s="558" t="s">
        <v>250</v>
      </c>
    </row>
    <row r="120" spans="2:11">
      <c r="B120" s="558" t="s">
        <v>268</v>
      </c>
      <c r="C120" s="839">
        <v>0.55000000000000004</v>
      </c>
      <c r="D120" s="558"/>
      <c r="E120" s="839"/>
      <c r="F120" s="869">
        <f t="shared" si="0"/>
        <v>7175.0000000000009</v>
      </c>
      <c r="G120" s="558" t="s">
        <v>250</v>
      </c>
      <c r="H120" s="869">
        <f t="shared" si="0"/>
        <v>7620</v>
      </c>
      <c r="I120" s="558" t="s">
        <v>250</v>
      </c>
      <c r="J120" s="869">
        <f t="shared" si="0"/>
        <v>8065.0000000000009</v>
      </c>
      <c r="K120" s="558" t="s">
        <v>250</v>
      </c>
    </row>
    <row r="121" spans="2:11">
      <c r="B121" s="557"/>
      <c r="C121" s="557"/>
      <c r="D121" s="557"/>
      <c r="E121" s="557"/>
      <c r="F121" s="868"/>
      <c r="G121" s="557"/>
      <c r="H121" s="868"/>
      <c r="I121" s="557"/>
      <c r="J121" s="868"/>
      <c r="K121" s="557"/>
    </row>
    <row r="122" spans="2:11">
      <c r="B122" s="557"/>
      <c r="C122" s="557"/>
      <c r="D122" s="557"/>
      <c r="E122" s="855"/>
      <c r="F122" s="867" t="s">
        <v>269</v>
      </c>
      <c r="G122" s="557"/>
      <c r="H122" s="856"/>
      <c r="I122" s="557"/>
      <c r="J122" s="868"/>
      <c r="K122" s="557"/>
    </row>
    <row r="123" spans="2:11">
      <c r="B123" s="558" t="s">
        <v>266</v>
      </c>
      <c r="C123" s="840">
        <v>17</v>
      </c>
      <c r="D123" s="558"/>
      <c r="E123" s="855"/>
      <c r="F123" s="856">
        <f>F118/$C123</f>
        <v>115.10695187165776</v>
      </c>
      <c r="G123" s="558" t="s">
        <v>270</v>
      </c>
      <c r="H123" s="856">
        <f>H118/$C123</f>
        <v>122.24598930481282</v>
      </c>
      <c r="I123" s="558" t="s">
        <v>270</v>
      </c>
      <c r="J123" s="856">
        <f>J118/$C123</f>
        <v>129.38502673796791</v>
      </c>
      <c r="K123" s="558" t="s">
        <v>270</v>
      </c>
    </row>
    <row r="124" spans="2:11">
      <c r="B124" s="558" t="s">
        <v>267</v>
      </c>
      <c r="C124" s="840">
        <v>39</v>
      </c>
      <c r="D124" s="558"/>
      <c r="E124" s="855"/>
      <c r="F124" s="856">
        <f>F119/$C124</f>
        <v>100.34965034965035</v>
      </c>
      <c r="G124" s="558" t="s">
        <v>270</v>
      </c>
      <c r="H124" s="856">
        <f>H119/$C124</f>
        <v>106.57342657342656</v>
      </c>
      <c r="I124" s="558" t="s">
        <v>270</v>
      </c>
      <c r="J124" s="856">
        <f>J119/$C124</f>
        <v>112.7972027972028</v>
      </c>
      <c r="K124" s="558" t="s">
        <v>270</v>
      </c>
    </row>
    <row r="125" spans="2:11">
      <c r="B125" s="558" t="s">
        <v>268</v>
      </c>
      <c r="C125" s="840">
        <v>17</v>
      </c>
      <c r="D125" s="558"/>
      <c r="E125" s="855"/>
      <c r="F125" s="856">
        <f>F120/$C125</f>
        <v>422.05882352941182</v>
      </c>
      <c r="G125" s="558" t="s">
        <v>270</v>
      </c>
      <c r="H125" s="856">
        <f>H120/$C125</f>
        <v>448.23529411764707</v>
      </c>
      <c r="I125" s="558" t="s">
        <v>270</v>
      </c>
      <c r="J125" s="856">
        <f>J120/$C125</f>
        <v>474.41176470588243</v>
      </c>
      <c r="K125" s="558" t="s">
        <v>270</v>
      </c>
    </row>
  </sheetData>
  <printOptions gridLinesSet="0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80" copies="0" r:id="rId1"/>
  <headerFooter alignWithMargins="0">
    <oddHeader>&amp;F</oddHead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showGridLines="0" zoomScaleNormal="100" workbookViewId="0"/>
  </sheetViews>
  <sheetFormatPr baseColWidth="10" defaultColWidth="11.5546875" defaultRowHeight="21"/>
  <cols>
    <col min="1" max="1" width="13.88671875" style="308" customWidth="1"/>
    <col min="2" max="2" width="29.6640625" style="283" customWidth="1"/>
    <col min="3" max="3" width="18.109375" style="283" customWidth="1"/>
    <col min="4" max="4" width="12.6640625" style="283" customWidth="1"/>
    <col min="5" max="16384" width="11.5546875" style="283"/>
  </cols>
  <sheetData>
    <row r="1" spans="1:4">
      <c r="A1" s="318" t="s">
        <v>293</v>
      </c>
      <c r="B1" s="310" t="s">
        <v>5</v>
      </c>
      <c r="C1" s="310"/>
      <c r="D1" s="316"/>
    </row>
    <row r="2" spans="1:4" ht="21.4" thickBot="1">
      <c r="A2" s="312"/>
      <c r="B2" s="313"/>
      <c r="C2" s="313"/>
      <c r="D2" s="317"/>
    </row>
    <row r="4" spans="1:4" s="286" customFormat="1">
      <c r="A4" s="284" t="s">
        <v>288</v>
      </c>
      <c r="B4" s="285"/>
      <c r="C4" s="285"/>
    </row>
    <row r="5" spans="1:4">
      <c r="A5" s="287"/>
      <c r="B5" s="288"/>
      <c r="C5" s="289"/>
    </row>
    <row r="6" spans="1:4">
      <c r="A6" s="290" t="s">
        <v>6</v>
      </c>
      <c r="B6" s="288"/>
      <c r="C6" s="291">
        <v>4850</v>
      </c>
    </row>
    <row r="7" spans="1:4">
      <c r="A7" s="287"/>
      <c r="B7" s="288"/>
      <c r="C7" s="289"/>
    </row>
    <row r="8" spans="1:4">
      <c r="A8" s="883">
        <v>5.1249999999999997E-2</v>
      </c>
      <c r="B8" s="288" t="s">
        <v>7</v>
      </c>
      <c r="C8" s="293"/>
    </row>
    <row r="9" spans="1:4">
      <c r="A9" s="292">
        <v>1.0999999999999999E-2</v>
      </c>
      <c r="B9" s="288" t="s">
        <v>8</v>
      </c>
      <c r="C9" s="293"/>
    </row>
    <row r="10" spans="1:4">
      <c r="A10" s="292">
        <v>1.2E-4</v>
      </c>
      <c r="B10" s="288" t="s">
        <v>9</v>
      </c>
      <c r="C10" s="293"/>
    </row>
    <row r="11" spans="1:4">
      <c r="A11" s="292">
        <v>0.08</v>
      </c>
      <c r="B11" s="288" t="s">
        <v>10</v>
      </c>
      <c r="C11" s="293"/>
    </row>
    <row r="12" spans="1:4">
      <c r="A12" s="287"/>
      <c r="B12" s="288"/>
      <c r="C12" s="289"/>
    </row>
    <row r="13" spans="1:4">
      <c r="A13" s="290" t="s">
        <v>11</v>
      </c>
      <c r="B13" s="288"/>
      <c r="C13" s="294"/>
    </row>
    <row r="14" spans="1:4">
      <c r="A14" s="287"/>
      <c r="B14" s="288"/>
      <c r="C14" s="289"/>
    </row>
    <row r="15" spans="1:4">
      <c r="A15" s="290" t="s">
        <v>12</v>
      </c>
      <c r="B15" s="288"/>
      <c r="C15" s="289"/>
    </row>
    <row r="16" spans="1:4">
      <c r="A16" s="287"/>
      <c r="B16" s="288"/>
      <c r="C16" s="289"/>
    </row>
    <row r="17" spans="1:3">
      <c r="A17" s="883">
        <v>5.1249999999999997E-2</v>
      </c>
      <c r="B17" s="287" t="str">
        <f>B8</f>
        <v>AHV, IV, EO</v>
      </c>
      <c r="C17" s="293"/>
    </row>
    <row r="18" spans="1:3">
      <c r="A18" s="292">
        <f>A9</f>
        <v>1.0999999999999999E-2</v>
      </c>
      <c r="B18" s="287" t="str">
        <f>B9</f>
        <v>ALV</v>
      </c>
      <c r="C18" s="293"/>
    </row>
    <row r="19" spans="1:3">
      <c r="A19" s="292">
        <v>1.6E-2</v>
      </c>
      <c r="B19" s="288" t="s">
        <v>13</v>
      </c>
      <c r="C19" s="293"/>
    </row>
    <row r="20" spans="1:3">
      <c r="A20" s="292">
        <v>0.08</v>
      </c>
      <c r="B20" s="288" t="s">
        <v>10</v>
      </c>
      <c r="C20" s="293"/>
    </row>
    <row r="21" spans="1:3">
      <c r="A21" s="283"/>
    </row>
    <row r="22" spans="1:3">
      <c r="A22" s="283"/>
    </row>
    <row r="23" spans="1:3">
      <c r="A23" s="283"/>
    </row>
    <row r="24" spans="1:3">
      <c r="A24" s="283"/>
    </row>
    <row r="25" spans="1:3">
      <c r="A25" s="283"/>
    </row>
    <row r="26" spans="1:3">
      <c r="A26" s="283"/>
    </row>
    <row r="100" spans="1:3">
      <c r="A100" s="295" t="s">
        <v>14</v>
      </c>
      <c r="B100" s="296"/>
      <c r="C100" s="296"/>
    </row>
    <row r="101" spans="1:3">
      <c r="A101" s="297"/>
      <c r="B101" s="296"/>
      <c r="C101" s="296"/>
    </row>
    <row r="102" spans="1:3">
      <c r="A102" s="297"/>
      <c r="B102" s="296"/>
      <c r="C102" s="296"/>
    </row>
    <row r="103" spans="1:3">
      <c r="A103" s="298" t="s">
        <v>288</v>
      </c>
      <c r="B103" s="299"/>
      <c r="C103" s="299"/>
    </row>
    <row r="104" spans="1:3">
      <c r="A104" s="300"/>
      <c r="B104" s="301"/>
      <c r="C104" s="302"/>
    </row>
    <row r="105" spans="1:3">
      <c r="A105" s="303" t="s">
        <v>6</v>
      </c>
      <c r="B105" s="301"/>
      <c r="C105" s="304">
        <v>4850</v>
      </c>
    </row>
    <row r="106" spans="1:3">
      <c r="A106" s="300"/>
      <c r="B106" s="301"/>
      <c r="C106" s="302"/>
    </row>
    <row r="107" spans="1:3">
      <c r="A107" s="305">
        <v>5.1249999999999997E-2</v>
      </c>
      <c r="B107" s="301" t="s">
        <v>7</v>
      </c>
      <c r="C107" s="306">
        <f>A107*$C$105</f>
        <v>248.56249999999997</v>
      </c>
    </row>
    <row r="108" spans="1:3">
      <c r="A108" s="305">
        <v>1.0999999999999999E-2</v>
      </c>
      <c r="B108" s="301" t="s">
        <v>8</v>
      </c>
      <c r="C108" s="306">
        <f>A108*$C$105</f>
        <v>53.349999999999994</v>
      </c>
    </row>
    <row r="109" spans="1:3">
      <c r="A109" s="305">
        <v>1.2E-4</v>
      </c>
      <c r="B109" s="301" t="s">
        <v>9</v>
      </c>
      <c r="C109" s="306">
        <f>A109*$C$105</f>
        <v>0.58199999999999996</v>
      </c>
    </row>
    <row r="110" spans="1:3">
      <c r="A110" s="305">
        <v>0.08</v>
      </c>
      <c r="B110" s="301" t="s">
        <v>10</v>
      </c>
      <c r="C110" s="306">
        <f>A110*$C$105</f>
        <v>388</v>
      </c>
    </row>
    <row r="111" spans="1:3">
      <c r="A111" s="300"/>
      <c r="B111" s="301"/>
      <c r="C111" s="302"/>
    </row>
    <row r="112" spans="1:3">
      <c r="A112" s="303" t="s">
        <v>11</v>
      </c>
      <c r="B112" s="301"/>
      <c r="C112" s="307">
        <f>C105-SUM(C107:C110)</f>
        <v>4159.5055000000002</v>
      </c>
    </row>
    <row r="113" spans="1:3">
      <c r="A113" s="300"/>
      <c r="B113" s="301"/>
      <c r="C113" s="302"/>
    </row>
    <row r="114" spans="1:3">
      <c r="A114" s="303" t="s">
        <v>12</v>
      </c>
      <c r="B114" s="301"/>
      <c r="C114" s="302"/>
    </row>
    <row r="115" spans="1:3">
      <c r="A115" s="300"/>
      <c r="B115" s="301"/>
      <c r="C115" s="302"/>
    </row>
    <row r="116" spans="1:3">
      <c r="A116" s="305">
        <v>5.1249999999999997E-2</v>
      </c>
      <c r="B116" s="300" t="str">
        <f>B107</f>
        <v>AHV, IV, EO</v>
      </c>
      <c r="C116" s="306">
        <f>A116*$C$105</f>
        <v>248.56249999999997</v>
      </c>
    </row>
    <row r="117" spans="1:3">
      <c r="A117" s="305">
        <v>1.0999999999999999E-2</v>
      </c>
      <c r="B117" s="300" t="str">
        <f>B108</f>
        <v>ALV</v>
      </c>
      <c r="C117" s="306">
        <f>A117*$C$105</f>
        <v>53.349999999999994</v>
      </c>
    </row>
    <row r="118" spans="1:3">
      <c r="A118" s="305">
        <v>1.6E-2</v>
      </c>
      <c r="B118" s="301" t="s">
        <v>13</v>
      </c>
      <c r="C118" s="306">
        <f>A118*$C$105</f>
        <v>77.600000000000009</v>
      </c>
    </row>
    <row r="119" spans="1:3">
      <c r="A119" s="305">
        <v>0.08</v>
      </c>
      <c r="B119" s="301" t="s">
        <v>10</v>
      </c>
      <c r="C119" s="306">
        <f>A119*$C$105</f>
        <v>388</v>
      </c>
    </row>
  </sheetData>
  <printOptions gridLinesSet="0"/>
  <pageMargins left="0.78740157499999996" right="0.78740157499999996" top="0.984251969" bottom="0.984251969" header="0.51181102300000003" footer="0.51181102300000003"/>
  <pageSetup paperSize="9" orientation="landscape" horizontalDpi="300" verticalDpi="300" copies="0"/>
  <headerFooter alignWithMargins="0">
    <oddHeader>&amp;F</oddHeader>
    <oddFooter>Seite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zoomScaleNormal="100" workbookViewId="0"/>
  </sheetViews>
  <sheetFormatPr baseColWidth="10" defaultColWidth="11.5546875" defaultRowHeight="18"/>
  <cols>
    <col min="1" max="1" width="25.94140625" style="136" customWidth="1"/>
    <col min="2" max="2" width="15.109375" style="136" customWidth="1"/>
    <col min="3" max="3" width="10.77734375" style="871" customWidth="1"/>
    <col min="4" max="8" width="20.21875" style="136" customWidth="1"/>
    <col min="9" max="16384" width="11.5546875" style="136"/>
  </cols>
  <sheetData>
    <row r="1" spans="1:8">
      <c r="A1" s="870" t="s">
        <v>293</v>
      </c>
      <c r="B1" s="807" t="s">
        <v>352</v>
      </c>
      <c r="C1" s="807"/>
      <c r="D1" s="408"/>
      <c r="E1" s="736"/>
      <c r="F1" s="737"/>
      <c r="G1" s="736"/>
      <c r="H1" s="738"/>
    </row>
    <row r="2" spans="1:8">
      <c r="A2" s="808"/>
      <c r="B2" s="809" t="s">
        <v>353</v>
      </c>
      <c r="C2" s="809"/>
      <c r="D2" s="740"/>
      <c r="E2" s="741"/>
      <c r="F2" s="742"/>
      <c r="G2" s="741"/>
      <c r="H2" s="743"/>
    </row>
    <row r="3" spans="1:8" ht="18.399999999999999" thickBot="1">
      <c r="A3" s="811"/>
      <c r="B3" s="812"/>
      <c r="C3" s="812"/>
      <c r="D3" s="744"/>
      <c r="E3" s="745"/>
      <c r="F3" s="746"/>
      <c r="G3" s="745"/>
      <c r="H3" s="747"/>
    </row>
    <row r="5" spans="1:8" ht="30.75">
      <c r="A5" s="874" t="s">
        <v>271</v>
      </c>
    </row>
    <row r="7" spans="1:8" s="879" customFormat="1" ht="21">
      <c r="A7" s="878" t="s">
        <v>272</v>
      </c>
      <c r="C7" s="880"/>
      <c r="D7" s="885">
        <v>42000</v>
      </c>
    </row>
    <row r="9" spans="1:8" ht="21">
      <c r="A9" s="886" t="s">
        <v>273</v>
      </c>
      <c r="B9" s="887"/>
      <c r="C9" s="888"/>
      <c r="D9" s="887"/>
      <c r="E9" s="887"/>
      <c r="F9" s="887"/>
      <c r="G9" s="887"/>
      <c r="H9" s="887"/>
    </row>
    <row r="10" spans="1:8">
      <c r="A10" s="887" t="s">
        <v>274</v>
      </c>
      <c r="B10" s="887"/>
      <c r="C10" s="889">
        <v>0.1</v>
      </c>
      <c r="D10" s="875"/>
      <c r="E10" s="887"/>
      <c r="F10" s="887"/>
      <c r="G10" s="887"/>
      <c r="H10" s="887"/>
    </row>
    <row r="11" spans="1:8">
      <c r="A11" s="887" t="s">
        <v>275</v>
      </c>
      <c r="B11" s="887"/>
      <c r="C11" s="889">
        <v>0.08</v>
      </c>
      <c r="D11" s="875"/>
      <c r="E11" s="887" t="s">
        <v>276</v>
      </c>
      <c r="F11" s="887"/>
      <c r="G11" s="887"/>
      <c r="H11" s="887"/>
    </row>
    <row r="12" spans="1:8">
      <c r="A12" s="887" t="s">
        <v>277</v>
      </c>
      <c r="B12" s="890" t="s">
        <v>349</v>
      </c>
      <c r="C12" s="888"/>
      <c r="D12" s="891">
        <v>447</v>
      </c>
      <c r="E12" s="887"/>
      <c r="F12" s="887"/>
      <c r="G12" s="887"/>
      <c r="H12" s="887"/>
    </row>
    <row r="13" spans="1:8">
      <c r="A13" s="887"/>
      <c r="B13" s="890" t="s">
        <v>350</v>
      </c>
      <c r="C13" s="888"/>
      <c r="D13" s="891">
        <v>817</v>
      </c>
      <c r="E13" s="887"/>
      <c r="F13" s="887"/>
      <c r="G13" s="887"/>
      <c r="H13" s="887"/>
    </row>
    <row r="14" spans="1:8">
      <c r="A14" s="887"/>
      <c r="B14" s="890" t="s">
        <v>351</v>
      </c>
      <c r="C14" s="888"/>
      <c r="D14" s="891">
        <v>115</v>
      </c>
      <c r="E14" s="887"/>
      <c r="F14" s="887"/>
      <c r="G14" s="887"/>
      <c r="H14" s="887"/>
    </row>
    <row r="15" spans="1:8">
      <c r="A15" s="887" t="s">
        <v>278</v>
      </c>
      <c r="B15" s="887"/>
      <c r="C15" s="888"/>
      <c r="D15" s="891">
        <v>36</v>
      </c>
      <c r="E15" s="887"/>
      <c r="F15" s="887"/>
      <c r="G15" s="887"/>
      <c r="H15" s="887"/>
    </row>
    <row r="16" spans="1:8" ht="21">
      <c r="A16" s="886" t="s">
        <v>279</v>
      </c>
      <c r="B16" s="892"/>
      <c r="C16" s="893"/>
      <c r="D16" s="881"/>
      <c r="E16" s="887"/>
      <c r="F16" s="887"/>
      <c r="G16" s="887"/>
      <c r="H16" s="887"/>
    </row>
    <row r="18" spans="1:8" ht="21">
      <c r="A18" s="899" t="s">
        <v>280</v>
      </c>
      <c r="B18" s="900"/>
      <c r="C18" s="901"/>
      <c r="D18" s="902"/>
      <c r="E18" s="902"/>
      <c r="F18" s="902"/>
      <c r="G18" s="902"/>
      <c r="H18" s="902"/>
    </row>
    <row r="19" spans="1:8">
      <c r="A19" s="900" t="s">
        <v>354</v>
      </c>
      <c r="B19" s="902"/>
      <c r="C19" s="901"/>
      <c r="D19" s="913">
        <v>7500</v>
      </c>
      <c r="E19" s="913">
        <v>10000</v>
      </c>
      <c r="F19" s="913">
        <v>15000</v>
      </c>
      <c r="G19" s="913">
        <v>20000</v>
      </c>
      <c r="H19" s="913">
        <v>25000</v>
      </c>
    </row>
    <row r="20" spans="1:8">
      <c r="A20" s="902" t="s">
        <v>242</v>
      </c>
      <c r="B20" s="903" t="s">
        <v>355</v>
      </c>
      <c r="C20" s="902">
        <v>7.8</v>
      </c>
      <c r="D20" s="904"/>
      <c r="E20" s="904"/>
      <c r="F20" s="904"/>
      <c r="G20" s="904"/>
      <c r="H20" s="904"/>
    </row>
    <row r="21" spans="1:8">
      <c r="A21" s="902"/>
      <c r="B21" s="903" t="s">
        <v>360</v>
      </c>
      <c r="C21" s="905">
        <v>1.6</v>
      </c>
      <c r="D21" s="873"/>
      <c r="E21" s="873"/>
      <c r="F21" s="873"/>
      <c r="G21" s="873"/>
      <c r="H21" s="873"/>
    </row>
    <row r="22" spans="1:8">
      <c r="A22" s="902" t="s">
        <v>357</v>
      </c>
      <c r="B22" s="903" t="s">
        <v>95</v>
      </c>
      <c r="C22" s="906">
        <v>20000</v>
      </c>
      <c r="D22" s="907"/>
      <c r="E22" s="907"/>
      <c r="F22" s="907"/>
      <c r="G22" s="907"/>
      <c r="H22" s="907"/>
    </row>
    <row r="23" spans="1:8">
      <c r="A23" s="902"/>
      <c r="B23" s="903" t="s">
        <v>358</v>
      </c>
      <c r="C23" s="908">
        <v>480</v>
      </c>
      <c r="D23" s="873"/>
      <c r="E23" s="873"/>
      <c r="F23" s="873"/>
      <c r="G23" s="873"/>
      <c r="H23" s="873"/>
    </row>
    <row r="24" spans="1:8">
      <c r="A24" s="902" t="s">
        <v>356</v>
      </c>
      <c r="B24" s="903" t="s">
        <v>95</v>
      </c>
      <c r="C24" s="906">
        <v>10000</v>
      </c>
      <c r="D24" s="907"/>
      <c r="E24" s="907"/>
      <c r="F24" s="907"/>
      <c r="G24" s="907"/>
      <c r="H24" s="907"/>
    </row>
    <row r="25" spans="1:8">
      <c r="A25" s="902"/>
      <c r="B25" s="903" t="s">
        <v>348</v>
      </c>
      <c r="C25" s="908">
        <v>500</v>
      </c>
      <c r="D25" s="873"/>
      <c r="E25" s="873"/>
      <c r="F25" s="873"/>
      <c r="G25" s="873"/>
      <c r="H25" s="873"/>
    </row>
    <row r="26" spans="1:8">
      <c r="A26" s="902" t="s">
        <v>359</v>
      </c>
      <c r="B26" s="902"/>
      <c r="C26" s="909">
        <v>0.05</v>
      </c>
      <c r="D26" s="873"/>
      <c r="E26" s="873"/>
      <c r="F26" s="873"/>
      <c r="G26" s="873"/>
      <c r="H26" s="873"/>
    </row>
    <row r="27" spans="1:8" ht="21">
      <c r="A27" s="899" t="s">
        <v>281</v>
      </c>
      <c r="B27" s="910"/>
      <c r="C27" s="911"/>
      <c r="D27" s="873"/>
      <c r="E27" s="873"/>
      <c r="F27" s="873"/>
      <c r="G27" s="873"/>
      <c r="H27" s="873"/>
    </row>
    <row r="28" spans="1:8">
      <c r="A28" s="900" t="s">
        <v>282</v>
      </c>
      <c r="B28" s="900"/>
      <c r="C28" s="901"/>
      <c r="D28" s="873"/>
      <c r="E28" s="873"/>
      <c r="F28" s="873"/>
      <c r="G28" s="873"/>
      <c r="H28" s="873"/>
    </row>
    <row r="29" spans="1:8">
      <c r="D29" s="872"/>
      <c r="E29" s="872"/>
      <c r="F29" s="872"/>
      <c r="G29" s="872"/>
      <c r="H29" s="872"/>
    </row>
    <row r="30" spans="1:8" s="879" customFormat="1" ht="21">
      <c r="A30" s="894" t="s">
        <v>283</v>
      </c>
      <c r="B30" s="912"/>
      <c r="C30" s="898"/>
      <c r="D30" s="873"/>
      <c r="E30" s="873"/>
      <c r="F30" s="873"/>
      <c r="G30" s="873"/>
      <c r="H30" s="873"/>
    </row>
    <row r="31" spans="1:8">
      <c r="A31" s="895" t="s">
        <v>284</v>
      </c>
      <c r="B31" s="897"/>
      <c r="C31" s="896"/>
      <c r="D31" s="873"/>
      <c r="E31" s="873"/>
      <c r="F31" s="873"/>
      <c r="G31" s="873"/>
      <c r="H31" s="873"/>
    </row>
    <row r="100" spans="1:9">
      <c r="A100" s="64" t="s">
        <v>14</v>
      </c>
      <c r="B100" s="142"/>
      <c r="C100" s="401"/>
      <c r="D100" s="142"/>
      <c r="E100" s="142"/>
      <c r="F100" s="142"/>
      <c r="G100" s="142"/>
      <c r="H100" s="142"/>
      <c r="I100" s="142"/>
    </row>
    <row r="101" spans="1:9">
      <c r="A101" s="142"/>
      <c r="B101" s="142"/>
      <c r="C101" s="401"/>
      <c r="D101" s="142"/>
      <c r="E101" s="142"/>
      <c r="F101" s="142"/>
      <c r="G101" s="142"/>
      <c r="H101" s="142"/>
      <c r="I101" s="142"/>
    </row>
    <row r="102" spans="1:9">
      <c r="A102" s="142"/>
      <c r="B102" s="142"/>
      <c r="C102" s="401"/>
      <c r="D102" s="142"/>
      <c r="E102" s="142"/>
      <c r="F102" s="142"/>
      <c r="G102" s="142"/>
      <c r="H102" s="142"/>
      <c r="I102" s="142"/>
    </row>
    <row r="103" spans="1:9" ht="25.5">
      <c r="A103" s="935" t="s">
        <v>271</v>
      </c>
      <c r="B103" s="142"/>
      <c r="C103" s="401"/>
      <c r="D103" s="142"/>
      <c r="E103" s="142"/>
      <c r="F103" s="142"/>
      <c r="G103" s="142"/>
      <c r="H103" s="142"/>
      <c r="I103" s="142"/>
    </row>
    <row r="104" spans="1:9">
      <c r="A104" s="142"/>
      <c r="B104" s="142"/>
      <c r="C104" s="401"/>
      <c r="D104" s="142"/>
      <c r="E104" s="142"/>
      <c r="F104" s="142"/>
      <c r="G104" s="142"/>
      <c r="H104" s="142"/>
      <c r="I104" s="142"/>
    </row>
    <row r="105" spans="1:9">
      <c r="A105" s="64" t="s">
        <v>272</v>
      </c>
      <c r="B105" s="142"/>
      <c r="C105" s="401"/>
      <c r="D105" s="877">
        <v>42000</v>
      </c>
      <c r="E105" s="142"/>
      <c r="F105" s="142"/>
      <c r="G105" s="142"/>
      <c r="H105" s="142"/>
      <c r="I105" s="142"/>
    </row>
    <row r="106" spans="1:9">
      <c r="A106" s="142"/>
      <c r="B106" s="142"/>
      <c r="C106" s="401"/>
      <c r="D106" s="876"/>
      <c r="E106" s="142"/>
      <c r="F106" s="142"/>
      <c r="G106" s="142"/>
      <c r="H106" s="142"/>
      <c r="I106" s="142"/>
    </row>
    <row r="107" spans="1:9">
      <c r="A107" s="927" t="s">
        <v>273</v>
      </c>
      <c r="B107" s="928"/>
      <c r="C107" s="929"/>
      <c r="D107" s="930"/>
      <c r="E107" s="928"/>
      <c r="F107" s="928"/>
      <c r="G107" s="928"/>
      <c r="H107" s="928"/>
      <c r="I107" s="928"/>
    </row>
    <row r="108" spans="1:9">
      <c r="A108" s="928" t="s">
        <v>274</v>
      </c>
      <c r="B108" s="928"/>
      <c r="C108" s="931">
        <v>0.1</v>
      </c>
      <c r="D108" s="932">
        <f>C108*$D$105</f>
        <v>4200</v>
      </c>
      <c r="E108" s="928"/>
      <c r="F108" s="928"/>
      <c r="G108" s="928"/>
      <c r="H108" s="928"/>
      <c r="I108" s="928"/>
    </row>
    <row r="109" spans="1:9">
      <c r="A109" s="928" t="s">
        <v>275</v>
      </c>
      <c r="B109" s="928"/>
      <c r="C109" s="931">
        <v>0.08</v>
      </c>
      <c r="D109" s="932">
        <f>C109*$D$105/2</f>
        <v>1680</v>
      </c>
      <c r="E109" s="928" t="s">
        <v>276</v>
      </c>
      <c r="F109" s="928"/>
      <c r="G109" s="928"/>
      <c r="H109" s="928"/>
      <c r="I109" s="928"/>
    </row>
    <row r="110" spans="1:9">
      <c r="A110" s="928" t="s">
        <v>277</v>
      </c>
      <c r="B110" s="933" t="s">
        <v>349</v>
      </c>
      <c r="C110" s="929"/>
      <c r="D110" s="934">
        <v>447</v>
      </c>
      <c r="E110" s="928"/>
      <c r="F110" s="928"/>
      <c r="G110" s="928"/>
      <c r="H110" s="928"/>
      <c r="I110" s="928"/>
    </row>
    <row r="111" spans="1:9">
      <c r="A111" s="933"/>
      <c r="B111" s="933" t="s">
        <v>350</v>
      </c>
      <c r="C111" s="929"/>
      <c r="D111" s="934">
        <v>817</v>
      </c>
      <c r="E111" s="928"/>
      <c r="F111" s="928"/>
      <c r="G111" s="928"/>
      <c r="H111" s="928"/>
      <c r="I111" s="928"/>
    </row>
    <row r="112" spans="1:9">
      <c r="A112" s="933"/>
      <c r="B112" s="933" t="s">
        <v>351</v>
      </c>
      <c r="C112" s="929"/>
      <c r="D112" s="934">
        <v>115</v>
      </c>
      <c r="E112" s="928"/>
      <c r="F112" s="928"/>
      <c r="G112" s="928"/>
      <c r="H112" s="928"/>
      <c r="I112" s="928"/>
    </row>
    <row r="113" spans="1:9">
      <c r="A113" s="928" t="s">
        <v>278</v>
      </c>
      <c r="B113" s="928"/>
      <c r="C113" s="929"/>
      <c r="D113" s="934">
        <v>36</v>
      </c>
      <c r="E113" s="928"/>
      <c r="F113" s="928"/>
      <c r="G113" s="928"/>
      <c r="H113" s="928"/>
      <c r="I113" s="928"/>
    </row>
    <row r="114" spans="1:9">
      <c r="A114" s="927" t="s">
        <v>279</v>
      </c>
      <c r="B114" s="928"/>
      <c r="C114" s="929"/>
      <c r="D114" s="932">
        <f>SUM(D108:D109,D110:D113)</f>
        <v>7295</v>
      </c>
      <c r="E114" s="928"/>
      <c r="F114" s="928"/>
      <c r="G114" s="928"/>
      <c r="H114" s="928"/>
      <c r="I114" s="928"/>
    </row>
    <row r="115" spans="1:9">
      <c r="A115" s="142"/>
      <c r="B115" s="142"/>
      <c r="C115" s="401"/>
      <c r="D115" s="142"/>
      <c r="E115" s="142"/>
      <c r="F115" s="142"/>
      <c r="G115" s="142"/>
      <c r="H115" s="142"/>
      <c r="I115" s="142"/>
    </row>
    <row r="116" spans="1:9">
      <c r="A116" s="914" t="s">
        <v>280</v>
      </c>
      <c r="B116" s="914"/>
      <c r="C116" s="915"/>
      <c r="D116" s="916"/>
      <c r="E116" s="916"/>
      <c r="F116" s="916"/>
      <c r="G116" s="916"/>
      <c r="H116" s="916"/>
      <c r="I116" s="916"/>
    </row>
    <row r="117" spans="1:9">
      <c r="A117" s="914" t="s">
        <v>354</v>
      </c>
      <c r="B117" s="916"/>
      <c r="C117" s="915"/>
      <c r="D117" s="917">
        <v>7500</v>
      </c>
      <c r="E117" s="917">
        <v>10000</v>
      </c>
      <c r="F117" s="917">
        <v>15000</v>
      </c>
      <c r="G117" s="917">
        <v>20000</v>
      </c>
      <c r="H117" s="917">
        <v>25000</v>
      </c>
      <c r="I117" s="916"/>
    </row>
    <row r="118" spans="1:9">
      <c r="A118" s="916" t="s">
        <v>242</v>
      </c>
      <c r="B118" s="916" t="s">
        <v>355</v>
      </c>
      <c r="C118" s="918">
        <v>7.8</v>
      </c>
      <c r="D118" s="919"/>
      <c r="E118" s="919"/>
      <c r="F118" s="919"/>
      <c r="G118" s="919"/>
      <c r="H118" s="919"/>
      <c r="I118" s="916"/>
    </row>
    <row r="119" spans="1:9">
      <c r="A119" s="916"/>
      <c r="B119" s="916" t="s">
        <v>360</v>
      </c>
      <c r="C119" s="919">
        <v>1.6</v>
      </c>
      <c r="D119" s="919">
        <f>D117/100*$C$118*$C$119</f>
        <v>936</v>
      </c>
      <c r="E119" s="919">
        <f>E117/100*$C$118*$C$119</f>
        <v>1248</v>
      </c>
      <c r="F119" s="919">
        <f>F117/100*$C$118*$C$119</f>
        <v>1872</v>
      </c>
      <c r="G119" s="919">
        <f>G117/100*$C$118*$C$119</f>
        <v>2496</v>
      </c>
      <c r="H119" s="919">
        <f>H117/100*$C$20*$C$21</f>
        <v>3120</v>
      </c>
      <c r="I119" s="916"/>
    </row>
    <row r="120" spans="1:9">
      <c r="A120" s="916" t="s">
        <v>357</v>
      </c>
      <c r="B120" s="916" t="s">
        <v>95</v>
      </c>
      <c r="C120" s="920">
        <v>20000</v>
      </c>
      <c r="D120" s="919"/>
      <c r="E120" s="919"/>
      <c r="F120" s="919"/>
      <c r="G120" s="919"/>
      <c r="H120" s="919"/>
      <c r="I120" s="916"/>
    </row>
    <row r="121" spans="1:9">
      <c r="A121" s="916"/>
      <c r="B121" s="916" t="s">
        <v>358</v>
      </c>
      <c r="C121" s="919">
        <v>480</v>
      </c>
      <c r="D121" s="919">
        <f>D117/$C$120*$C$121</f>
        <v>180</v>
      </c>
      <c r="E121" s="919">
        <f>E117/$C$120*$C$121</f>
        <v>240</v>
      </c>
      <c r="F121" s="919">
        <f>F117/$C$120*$C$121</f>
        <v>360</v>
      </c>
      <c r="G121" s="919">
        <f>G117/$C$120*$C$121</f>
        <v>480</v>
      </c>
      <c r="H121" s="919">
        <f>H117/$C$22*$C$23</f>
        <v>600</v>
      </c>
      <c r="I121" s="916"/>
    </row>
    <row r="122" spans="1:9">
      <c r="A122" s="916" t="s">
        <v>356</v>
      </c>
      <c r="B122" s="916" t="s">
        <v>95</v>
      </c>
      <c r="C122" s="920">
        <v>10000</v>
      </c>
      <c r="D122" s="919"/>
      <c r="E122" s="919"/>
      <c r="F122" s="919"/>
      <c r="G122" s="919"/>
      <c r="H122" s="919"/>
      <c r="I122" s="916"/>
    </row>
    <row r="123" spans="1:9">
      <c r="A123" s="916"/>
      <c r="B123" s="916" t="s">
        <v>348</v>
      </c>
      <c r="C123" s="919">
        <v>700</v>
      </c>
      <c r="D123" s="919">
        <f>D117/$C$122*$C$123</f>
        <v>525</v>
      </c>
      <c r="E123" s="919">
        <f t="shared" ref="E123:H123" si="0">E117/$C$122*$C$123</f>
        <v>700</v>
      </c>
      <c r="F123" s="919">
        <f t="shared" si="0"/>
        <v>1050</v>
      </c>
      <c r="G123" s="919">
        <f t="shared" si="0"/>
        <v>1400</v>
      </c>
      <c r="H123" s="919">
        <f t="shared" si="0"/>
        <v>1750</v>
      </c>
      <c r="I123" s="916"/>
    </row>
    <row r="124" spans="1:9">
      <c r="A124" s="916" t="s">
        <v>359</v>
      </c>
      <c r="B124" s="916"/>
      <c r="C124" s="921">
        <v>0.05</v>
      </c>
      <c r="D124" s="919">
        <f>D117*$C$124</f>
        <v>375</v>
      </c>
      <c r="E124" s="919">
        <f t="shared" ref="E124:I124" si="1">E117*$C$124</f>
        <v>500</v>
      </c>
      <c r="F124" s="919">
        <f t="shared" si="1"/>
        <v>750</v>
      </c>
      <c r="G124" s="919">
        <f t="shared" si="1"/>
        <v>1000</v>
      </c>
      <c r="H124" s="919">
        <f t="shared" si="1"/>
        <v>1250</v>
      </c>
      <c r="I124" s="919">
        <f t="shared" si="1"/>
        <v>0</v>
      </c>
    </row>
    <row r="125" spans="1:9">
      <c r="A125" s="914" t="s">
        <v>281</v>
      </c>
      <c r="B125" s="914"/>
      <c r="C125" s="915"/>
      <c r="D125" s="917">
        <f>SUM(D119:D124)</f>
        <v>2016</v>
      </c>
      <c r="E125" s="917">
        <f>SUM(E119:E124)</f>
        <v>2688</v>
      </c>
      <c r="F125" s="917">
        <f>SUM(F119:F124)</f>
        <v>4032</v>
      </c>
      <c r="G125" s="917">
        <f>SUM(G119:G124)</f>
        <v>5376</v>
      </c>
      <c r="H125" s="917">
        <f>SUM(H119:H124)</f>
        <v>6720</v>
      </c>
      <c r="I125" s="916"/>
    </row>
    <row r="126" spans="1:9">
      <c r="A126" s="914" t="s">
        <v>282</v>
      </c>
      <c r="B126" s="914"/>
      <c r="C126" s="915"/>
      <c r="D126" s="917">
        <f>D125/D117</f>
        <v>0.26879999999999998</v>
      </c>
      <c r="E126" s="917">
        <f>E125/E117</f>
        <v>0.26879999999999998</v>
      </c>
      <c r="F126" s="917">
        <f>F125/F117</f>
        <v>0.26879999999999998</v>
      </c>
      <c r="G126" s="917">
        <f>G125/G117</f>
        <v>0.26879999999999998</v>
      </c>
      <c r="H126" s="917">
        <f>H125/H117</f>
        <v>0.26879999999999998</v>
      </c>
      <c r="I126" s="916"/>
    </row>
    <row r="127" spans="1:9">
      <c r="A127" s="142"/>
      <c r="B127" s="142"/>
      <c r="C127" s="401"/>
      <c r="D127" s="876"/>
      <c r="E127" s="876"/>
      <c r="F127" s="876"/>
      <c r="G127" s="876"/>
      <c r="H127" s="876"/>
      <c r="I127" s="142"/>
    </row>
    <row r="128" spans="1:9">
      <c r="A128" s="922" t="s">
        <v>283</v>
      </c>
      <c r="B128" s="923"/>
      <c r="C128" s="924"/>
      <c r="D128" s="925">
        <f>SUM(D125,$D$114)</f>
        <v>9311</v>
      </c>
      <c r="E128" s="925">
        <f>SUM(E125,$D$114)</f>
        <v>9983</v>
      </c>
      <c r="F128" s="925">
        <f>SUM(F125,$D$114)</f>
        <v>11327</v>
      </c>
      <c r="G128" s="925">
        <f>SUM(G125,$D$114)</f>
        <v>12671</v>
      </c>
      <c r="H128" s="925">
        <f>SUM(H125,$D$114)</f>
        <v>14015</v>
      </c>
      <c r="I128" s="925"/>
    </row>
    <row r="129" spans="1:9">
      <c r="A129" s="922" t="s">
        <v>284</v>
      </c>
      <c r="B129" s="923"/>
      <c r="C129" s="924"/>
      <c r="D129" s="926">
        <f>D128/D117</f>
        <v>1.2414666666666667</v>
      </c>
      <c r="E129" s="926">
        <f>E128/E117</f>
        <v>0.99829999999999997</v>
      </c>
      <c r="F129" s="926">
        <f>F128/F117</f>
        <v>0.75513333333333332</v>
      </c>
      <c r="G129" s="926">
        <f>G128/G117</f>
        <v>0.63354999999999995</v>
      </c>
      <c r="H129" s="926">
        <f>H128/H117</f>
        <v>0.56059999999999999</v>
      </c>
      <c r="I129" s="923"/>
    </row>
  </sheetData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180" verticalDpi="180" r:id="rId1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showGridLines="0" zoomScaleNormal="100" workbookViewId="0"/>
  </sheetViews>
  <sheetFormatPr baseColWidth="10" defaultColWidth="11.5546875" defaultRowHeight="21"/>
  <cols>
    <col min="1" max="1" width="20.33203125" style="249" customWidth="1"/>
    <col min="2" max="2" width="19.6640625" style="249" customWidth="1"/>
    <col min="3" max="3" width="16.77734375" style="249" customWidth="1"/>
    <col min="4" max="16384" width="11.5546875" style="249"/>
  </cols>
  <sheetData>
    <row r="1" spans="1:5">
      <c r="A1" s="315" t="s">
        <v>293</v>
      </c>
      <c r="B1" s="310" t="s">
        <v>15</v>
      </c>
      <c r="C1" s="310"/>
      <c r="D1" s="310"/>
      <c r="E1" s="316"/>
    </row>
    <row r="2" spans="1:5" ht="21.4" thickBot="1">
      <c r="A2" s="312"/>
      <c r="B2" s="313" t="s">
        <v>16</v>
      </c>
      <c r="C2" s="313"/>
      <c r="D2" s="313"/>
      <c r="E2" s="317"/>
    </row>
    <row r="4" spans="1:5">
      <c r="A4" s="133" t="s">
        <v>17</v>
      </c>
      <c r="B4" s="250"/>
      <c r="C4" s="251"/>
    </row>
    <row r="5" spans="1:5" ht="63">
      <c r="A5" s="252"/>
      <c r="B5" s="253" t="s">
        <v>18</v>
      </c>
      <c r="C5" s="254" t="s">
        <v>19</v>
      </c>
    </row>
    <row r="6" spans="1:5">
      <c r="A6" s="255" t="s">
        <v>20</v>
      </c>
      <c r="B6" s="256">
        <v>59.4</v>
      </c>
      <c r="C6" s="257"/>
    </row>
    <row r="7" spans="1:5">
      <c r="A7" s="258" t="s">
        <v>21</v>
      </c>
      <c r="B7" s="259">
        <v>57.6</v>
      </c>
      <c r="C7" s="260"/>
    </row>
    <row r="8" spans="1:5">
      <c r="A8" s="258" t="s">
        <v>22</v>
      </c>
      <c r="B8" s="259">
        <v>18</v>
      </c>
      <c r="C8" s="260"/>
    </row>
    <row r="9" spans="1:5">
      <c r="A9" s="258" t="s">
        <v>23</v>
      </c>
      <c r="B9" s="259">
        <v>10.8</v>
      </c>
      <c r="C9" s="260"/>
    </row>
    <row r="10" spans="1:5">
      <c r="A10" s="258" t="s">
        <v>24</v>
      </c>
      <c r="B10" s="259">
        <v>10.8</v>
      </c>
      <c r="C10" s="260"/>
    </row>
    <row r="11" spans="1:5">
      <c r="A11" s="258" t="s">
        <v>25</v>
      </c>
      <c r="B11" s="259">
        <v>9</v>
      </c>
      <c r="C11" s="260"/>
    </row>
    <row r="12" spans="1:5">
      <c r="A12" s="258" t="s">
        <v>26</v>
      </c>
      <c r="B12" s="259">
        <v>5.4</v>
      </c>
      <c r="C12" s="260"/>
    </row>
    <row r="13" spans="1:5">
      <c r="A13" s="258" t="s">
        <v>27</v>
      </c>
      <c r="B13" s="259">
        <v>5.4</v>
      </c>
      <c r="C13" s="260"/>
    </row>
    <row r="14" spans="1:5">
      <c r="A14" s="261" t="s">
        <v>28</v>
      </c>
      <c r="B14" s="262">
        <v>3.6</v>
      </c>
      <c r="C14" s="263"/>
    </row>
    <row r="16" spans="1:5">
      <c r="A16" s="264" t="s">
        <v>29</v>
      </c>
      <c r="B16" s="265"/>
      <c r="C16" s="265"/>
    </row>
    <row r="18" spans="1:1">
      <c r="A18" s="249" t="s">
        <v>30</v>
      </c>
    </row>
    <row r="100" spans="1:3">
      <c r="A100" s="266" t="s">
        <v>14</v>
      </c>
      <c r="B100" s="266"/>
      <c r="C100" s="266"/>
    </row>
    <row r="101" spans="1:3">
      <c r="A101" s="266"/>
      <c r="B101" s="266"/>
      <c r="C101" s="266"/>
    </row>
    <row r="102" spans="1:3" ht="21.4" thickBot="1">
      <c r="A102" s="68" t="s">
        <v>17</v>
      </c>
      <c r="B102" s="267"/>
      <c r="C102" s="267"/>
    </row>
    <row r="103" spans="1:3" ht="63.4" thickBot="1">
      <c r="A103" s="268"/>
      <c r="B103" s="269" t="s">
        <v>18</v>
      </c>
      <c r="C103" s="270" t="s">
        <v>19</v>
      </c>
    </row>
    <row r="104" spans="1:3">
      <c r="A104" s="271" t="s">
        <v>20</v>
      </c>
      <c r="B104" s="272">
        <v>59.4</v>
      </c>
      <c r="C104" s="273">
        <f>B104/$B$114</f>
        <v>0.32999999999999996</v>
      </c>
    </row>
    <row r="105" spans="1:3">
      <c r="A105" s="274" t="s">
        <v>21</v>
      </c>
      <c r="B105" s="275">
        <v>57.6</v>
      </c>
      <c r="C105" s="276">
        <f t="shared" ref="C105:C112" si="0">B105/$B$114</f>
        <v>0.31999999999999995</v>
      </c>
    </row>
    <row r="106" spans="1:3">
      <c r="A106" s="274" t="s">
        <v>22</v>
      </c>
      <c r="B106" s="275">
        <v>18</v>
      </c>
      <c r="C106" s="276">
        <f t="shared" si="0"/>
        <v>9.9999999999999978E-2</v>
      </c>
    </row>
    <row r="107" spans="1:3">
      <c r="A107" s="274" t="s">
        <v>23</v>
      </c>
      <c r="B107" s="275">
        <v>10.8</v>
      </c>
      <c r="C107" s="276">
        <f t="shared" si="0"/>
        <v>0.06</v>
      </c>
    </row>
    <row r="108" spans="1:3">
      <c r="A108" s="274" t="s">
        <v>24</v>
      </c>
      <c r="B108" s="275">
        <v>10.8</v>
      </c>
      <c r="C108" s="276">
        <f t="shared" si="0"/>
        <v>0.06</v>
      </c>
    </row>
    <row r="109" spans="1:3">
      <c r="A109" s="274" t="s">
        <v>25</v>
      </c>
      <c r="B109" s="275">
        <v>9</v>
      </c>
      <c r="C109" s="276">
        <f t="shared" si="0"/>
        <v>4.9999999999999989E-2</v>
      </c>
    </row>
    <row r="110" spans="1:3">
      <c r="A110" s="274" t="s">
        <v>26</v>
      </c>
      <c r="B110" s="275">
        <v>5.4</v>
      </c>
      <c r="C110" s="276">
        <f t="shared" si="0"/>
        <v>0.03</v>
      </c>
    </row>
    <row r="111" spans="1:3">
      <c r="A111" s="274" t="s">
        <v>27</v>
      </c>
      <c r="B111" s="275">
        <v>5.4</v>
      </c>
      <c r="C111" s="276">
        <f t="shared" si="0"/>
        <v>0.03</v>
      </c>
    </row>
    <row r="112" spans="1:3" ht="21.4" thickBot="1">
      <c r="A112" s="277" t="s">
        <v>28</v>
      </c>
      <c r="B112" s="278">
        <v>3.6</v>
      </c>
      <c r="C112" s="279">
        <f t="shared" si="0"/>
        <v>1.9999999999999997E-2</v>
      </c>
    </row>
    <row r="113" spans="1:3" ht="21.4" thickBot="1">
      <c r="A113" s="266"/>
      <c r="B113" s="266"/>
      <c r="C113" s="266"/>
    </row>
    <row r="114" spans="1:3" ht="21.4" thickBot="1">
      <c r="A114" s="280" t="s">
        <v>29</v>
      </c>
      <c r="B114" s="281">
        <f>SUM(B104:B112)</f>
        <v>180.00000000000003</v>
      </c>
      <c r="C114" s="282">
        <f>SUM(C104:C112)</f>
        <v>1</v>
      </c>
    </row>
  </sheetData>
  <printOptions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zoomScaleNormal="100" workbookViewId="0"/>
  </sheetViews>
  <sheetFormatPr baseColWidth="10" defaultColWidth="11.5546875" defaultRowHeight="18"/>
  <cols>
    <col min="1" max="1" width="19.44140625" style="134" customWidth="1"/>
    <col min="2" max="2" width="17.88671875" style="135" customWidth="1"/>
    <col min="3" max="5" width="18.21875" style="135" customWidth="1"/>
    <col min="6" max="16384" width="11.5546875" style="134"/>
  </cols>
  <sheetData>
    <row r="1" spans="1:5">
      <c r="A1" s="319" t="s">
        <v>293</v>
      </c>
      <c r="B1" s="320" t="s">
        <v>296</v>
      </c>
      <c r="C1" s="320"/>
      <c r="D1" s="320"/>
      <c r="E1" s="321"/>
    </row>
    <row r="2" spans="1:5" ht="18.399999999999999" thickBot="1">
      <c r="A2" s="322"/>
      <c r="B2" s="323" t="s">
        <v>31</v>
      </c>
      <c r="C2" s="323"/>
      <c r="D2" s="323"/>
      <c r="E2" s="324"/>
    </row>
    <row r="3" spans="1:5">
      <c r="D3" s="136"/>
      <c r="E3" s="136"/>
    </row>
    <row r="4" spans="1:5" ht="25.5">
      <c r="A4" s="152" t="s">
        <v>32</v>
      </c>
      <c r="C4" s="137"/>
      <c r="D4" s="136"/>
      <c r="E4" s="136"/>
    </row>
    <row r="5" spans="1:5">
      <c r="D5" s="136"/>
      <c r="E5" s="136"/>
    </row>
    <row r="6" spans="1:5" ht="18.399999999999999" thickBot="1">
      <c r="A6" s="65" t="s">
        <v>316</v>
      </c>
      <c r="B6" s="66">
        <v>0.96</v>
      </c>
    </row>
    <row r="7" spans="1:5">
      <c r="A7" s="65"/>
      <c r="B7" s="138"/>
    </row>
    <row r="8" spans="1:5">
      <c r="A8" s="143" t="s">
        <v>33</v>
      </c>
      <c r="B8" s="144" t="s">
        <v>34</v>
      </c>
      <c r="C8" s="144" t="s">
        <v>297</v>
      </c>
      <c r="D8" s="144" t="s">
        <v>298</v>
      </c>
      <c r="E8" s="144" t="s">
        <v>35</v>
      </c>
    </row>
    <row r="9" spans="1:5">
      <c r="A9" s="145"/>
      <c r="B9" s="139"/>
      <c r="C9" s="139"/>
      <c r="D9" s="139"/>
      <c r="E9" s="139"/>
    </row>
    <row r="10" spans="1:5">
      <c r="A10" s="145" t="s">
        <v>36</v>
      </c>
      <c r="B10" s="139">
        <v>50</v>
      </c>
      <c r="C10" s="140">
        <v>55.25</v>
      </c>
      <c r="D10" s="141"/>
      <c r="E10" s="141"/>
    </row>
    <row r="11" spans="1:5">
      <c r="A11" s="145" t="s">
        <v>37</v>
      </c>
      <c r="B11" s="139">
        <v>200</v>
      </c>
      <c r="C11" s="140">
        <v>85.2</v>
      </c>
      <c r="D11" s="141"/>
      <c r="E11" s="141"/>
    </row>
    <row r="12" spans="1:5">
      <c r="A12" s="145" t="s">
        <v>38</v>
      </c>
      <c r="B12" s="139">
        <v>75</v>
      </c>
      <c r="C12" s="140">
        <v>112.6</v>
      </c>
      <c r="D12" s="141"/>
      <c r="E12" s="141"/>
    </row>
    <row r="13" spans="1:5">
      <c r="A13" s="145" t="s">
        <v>39</v>
      </c>
      <c r="B13" s="139">
        <v>20</v>
      </c>
      <c r="C13" s="140">
        <v>24.8</v>
      </c>
      <c r="D13" s="141"/>
      <c r="E13" s="141"/>
    </row>
    <row r="14" spans="1:5">
      <c r="A14" s="145"/>
      <c r="B14" s="139"/>
      <c r="C14" s="139"/>
      <c r="D14" s="139"/>
      <c r="E14" s="139"/>
    </row>
    <row r="15" spans="1:5">
      <c r="A15" s="143" t="s">
        <v>113</v>
      </c>
      <c r="B15" s="146"/>
      <c r="C15" s="146"/>
      <c r="D15" s="147"/>
      <c r="E15" s="147"/>
    </row>
    <row r="16" spans="1:5">
      <c r="A16" s="67"/>
    </row>
    <row r="17" spans="1:5" ht="29.25" customHeight="1">
      <c r="A17" s="151" t="s">
        <v>41</v>
      </c>
      <c r="B17" s="138"/>
    </row>
    <row r="18" spans="1:5">
      <c r="A18" s="150" t="s">
        <v>317</v>
      </c>
      <c r="B18" s="148"/>
      <c r="C18" s="171" t="s">
        <v>320</v>
      </c>
    </row>
    <row r="19" spans="1:5">
      <c r="A19" s="150" t="s">
        <v>318</v>
      </c>
      <c r="B19" s="149"/>
    </row>
    <row r="20" spans="1:5">
      <c r="A20" s="150" t="s">
        <v>319</v>
      </c>
      <c r="B20" s="149"/>
    </row>
    <row r="30" spans="1:5">
      <c r="B30" s="134"/>
      <c r="C30" s="134"/>
      <c r="D30" s="134"/>
      <c r="E30" s="134"/>
    </row>
    <row r="31" spans="1:5">
      <c r="B31" s="134"/>
      <c r="C31" s="134"/>
      <c r="D31" s="134"/>
      <c r="E31" s="134"/>
    </row>
    <row r="32" spans="1:5">
      <c r="B32" s="134"/>
      <c r="C32" s="134"/>
      <c r="D32" s="134"/>
      <c r="E32" s="134"/>
    </row>
    <row r="33" spans="2:5">
      <c r="B33" s="134"/>
      <c r="C33" s="134"/>
      <c r="D33" s="134"/>
      <c r="E33" s="134"/>
    </row>
    <row r="34" spans="2:5">
      <c r="B34" s="134"/>
      <c r="C34" s="134"/>
      <c r="D34" s="134"/>
      <c r="E34" s="134"/>
    </row>
    <row r="35" spans="2:5">
      <c r="B35" s="134"/>
      <c r="C35" s="134"/>
      <c r="D35" s="134"/>
      <c r="E35" s="134"/>
    </row>
    <row r="36" spans="2:5">
      <c r="B36" s="134"/>
      <c r="C36" s="134"/>
      <c r="D36" s="134"/>
      <c r="E36" s="134"/>
    </row>
    <row r="37" spans="2:5">
      <c r="B37" s="134"/>
      <c r="C37" s="134"/>
      <c r="D37" s="134"/>
      <c r="E37" s="134"/>
    </row>
    <row r="38" spans="2:5">
      <c r="B38" s="134"/>
      <c r="C38" s="134"/>
      <c r="D38" s="134"/>
      <c r="E38" s="134"/>
    </row>
    <row r="39" spans="2:5">
      <c r="B39" s="134"/>
      <c r="C39" s="134"/>
      <c r="D39" s="134"/>
      <c r="E39" s="134"/>
    </row>
    <row r="40" spans="2:5">
      <c r="B40" s="134"/>
      <c r="C40" s="134"/>
      <c r="D40" s="134"/>
      <c r="E40" s="134"/>
    </row>
    <row r="41" spans="2:5">
      <c r="B41" s="134"/>
      <c r="C41" s="134"/>
      <c r="D41" s="134"/>
      <c r="E41" s="134"/>
    </row>
    <row r="42" spans="2:5">
      <c r="B42" s="134"/>
      <c r="C42" s="134"/>
      <c r="D42" s="134"/>
      <c r="E42" s="134"/>
    </row>
    <row r="43" spans="2:5">
      <c r="B43" s="134"/>
      <c r="C43" s="134"/>
      <c r="D43" s="134"/>
      <c r="E43" s="134"/>
    </row>
    <row r="44" spans="2:5">
      <c r="B44" s="134"/>
      <c r="C44" s="134"/>
      <c r="D44" s="134"/>
      <c r="E44" s="134"/>
    </row>
    <row r="45" spans="2:5">
      <c r="B45" s="134"/>
      <c r="C45" s="134"/>
      <c r="D45" s="134"/>
      <c r="E45" s="134"/>
    </row>
    <row r="46" spans="2:5">
      <c r="B46" s="134"/>
      <c r="C46" s="134"/>
      <c r="D46" s="134"/>
      <c r="E46" s="134"/>
    </row>
    <row r="47" spans="2:5">
      <c r="B47" s="134"/>
      <c r="C47" s="134"/>
      <c r="D47" s="134"/>
      <c r="E47" s="134"/>
    </row>
    <row r="48" spans="2:5">
      <c r="B48" s="134"/>
      <c r="C48" s="134"/>
      <c r="D48" s="134"/>
      <c r="E48" s="134"/>
    </row>
    <row r="49" spans="2:5">
      <c r="B49" s="134"/>
      <c r="C49" s="134"/>
      <c r="D49" s="134"/>
      <c r="E49" s="134"/>
    </row>
    <row r="50" spans="2:5">
      <c r="B50" s="134"/>
      <c r="C50" s="134"/>
      <c r="D50" s="134"/>
      <c r="E50" s="134"/>
    </row>
    <row r="51" spans="2:5">
      <c r="B51" s="134"/>
      <c r="C51" s="134"/>
      <c r="D51" s="134"/>
      <c r="E51" s="134"/>
    </row>
    <row r="52" spans="2:5">
      <c r="B52" s="134"/>
      <c r="C52" s="134"/>
      <c r="D52" s="134"/>
      <c r="E52" s="134"/>
    </row>
    <row r="53" spans="2:5">
      <c r="B53" s="134"/>
      <c r="C53" s="134"/>
      <c r="D53" s="134"/>
      <c r="E53" s="134"/>
    </row>
    <row r="54" spans="2:5">
      <c r="B54" s="134"/>
      <c r="C54" s="134"/>
      <c r="D54" s="134"/>
      <c r="E54" s="134"/>
    </row>
    <row r="55" spans="2:5">
      <c r="B55" s="134"/>
      <c r="C55" s="134"/>
      <c r="D55" s="134"/>
      <c r="E55" s="134"/>
    </row>
    <row r="56" spans="2:5">
      <c r="B56" s="134"/>
      <c r="C56" s="134"/>
      <c r="D56" s="134"/>
      <c r="E56" s="134"/>
    </row>
    <row r="57" spans="2:5">
      <c r="B57" s="134"/>
      <c r="C57" s="134"/>
      <c r="D57" s="134"/>
      <c r="E57" s="134"/>
    </row>
    <row r="58" spans="2:5">
      <c r="B58" s="134"/>
      <c r="C58" s="134"/>
      <c r="D58" s="134"/>
      <c r="E58" s="134"/>
    </row>
    <row r="59" spans="2:5">
      <c r="B59" s="134"/>
      <c r="C59" s="134"/>
      <c r="D59" s="134"/>
      <c r="E59" s="134"/>
    </row>
    <row r="60" spans="2:5">
      <c r="B60" s="134"/>
      <c r="C60" s="134"/>
      <c r="D60" s="134"/>
      <c r="E60" s="134"/>
    </row>
    <row r="61" spans="2:5">
      <c r="B61" s="134"/>
      <c r="C61" s="134"/>
      <c r="D61" s="134"/>
      <c r="E61" s="134"/>
    </row>
    <row r="62" spans="2:5">
      <c r="B62" s="134"/>
      <c r="C62" s="134"/>
      <c r="D62" s="134"/>
      <c r="E62" s="134"/>
    </row>
    <row r="63" spans="2:5">
      <c r="B63" s="134"/>
      <c r="C63" s="134"/>
      <c r="D63" s="134"/>
      <c r="E63" s="134"/>
    </row>
    <row r="64" spans="2:5">
      <c r="B64" s="134"/>
      <c r="C64" s="134"/>
      <c r="D64" s="134"/>
      <c r="E64" s="134"/>
    </row>
    <row r="100" spans="1:5">
      <c r="A100" s="154" t="s">
        <v>14</v>
      </c>
      <c r="B100" s="155"/>
      <c r="C100" s="155"/>
      <c r="D100" s="155"/>
      <c r="E100" s="155"/>
    </row>
    <row r="101" spans="1:5">
      <c r="A101" s="156"/>
      <c r="B101" s="155"/>
      <c r="C101" s="155"/>
      <c r="D101" s="155"/>
      <c r="E101" s="155"/>
    </row>
    <row r="102" spans="1:5">
      <c r="A102" s="154"/>
      <c r="B102" s="155"/>
      <c r="C102" s="155"/>
      <c r="D102" s="157"/>
      <c r="E102" s="157"/>
    </row>
    <row r="103" spans="1:5">
      <c r="A103" s="154" t="s">
        <v>32</v>
      </c>
      <c r="B103" s="155"/>
      <c r="C103" s="158"/>
      <c r="D103" s="157"/>
      <c r="E103" s="157"/>
    </row>
    <row r="104" spans="1:5">
      <c r="A104" s="156"/>
      <c r="B104" s="155"/>
      <c r="C104" s="155"/>
      <c r="D104" s="157"/>
      <c r="E104" s="157"/>
    </row>
    <row r="105" spans="1:5" ht="18.399999999999999" thickBot="1">
      <c r="A105" s="159" t="s">
        <v>299</v>
      </c>
      <c r="B105" s="160">
        <v>0.96</v>
      </c>
      <c r="C105" s="155"/>
      <c r="D105" s="155"/>
      <c r="E105" s="155"/>
    </row>
    <row r="106" spans="1:5">
      <c r="A106" s="159"/>
      <c r="B106" s="161"/>
      <c r="C106" s="155"/>
      <c r="D106" s="155"/>
      <c r="E106" s="155"/>
    </row>
    <row r="107" spans="1:5">
      <c r="A107" s="162" t="s">
        <v>33</v>
      </c>
      <c r="B107" s="163" t="s">
        <v>34</v>
      </c>
      <c r="C107" s="163" t="s">
        <v>297</v>
      </c>
      <c r="D107" s="163" t="s">
        <v>298</v>
      </c>
      <c r="E107" s="163" t="s">
        <v>35</v>
      </c>
    </row>
    <row r="108" spans="1:5">
      <c r="A108" s="164"/>
      <c r="B108" s="165"/>
      <c r="C108" s="165"/>
      <c r="D108" s="165"/>
      <c r="E108" s="165"/>
    </row>
    <row r="109" spans="1:5">
      <c r="A109" s="164" t="s">
        <v>36</v>
      </c>
      <c r="B109" s="165">
        <v>50</v>
      </c>
      <c r="C109" s="166">
        <v>55.25</v>
      </c>
      <c r="D109" s="167">
        <f>B109*C109</f>
        <v>2762.5</v>
      </c>
      <c r="E109" s="167">
        <f>D109*$B$105</f>
        <v>2652</v>
      </c>
    </row>
    <row r="110" spans="1:5">
      <c r="A110" s="164" t="s">
        <v>37</v>
      </c>
      <c r="B110" s="165">
        <v>200</v>
      </c>
      <c r="C110" s="166">
        <v>85.2</v>
      </c>
      <c r="D110" s="167">
        <f>B110*C110</f>
        <v>17040</v>
      </c>
      <c r="E110" s="167">
        <f>D110*$B$105</f>
        <v>16358.4</v>
      </c>
    </row>
    <row r="111" spans="1:5">
      <c r="A111" s="164" t="s">
        <v>38</v>
      </c>
      <c r="B111" s="165">
        <v>75</v>
      </c>
      <c r="C111" s="166">
        <v>112.6</v>
      </c>
      <c r="D111" s="167">
        <f>B111*C111</f>
        <v>8445</v>
      </c>
      <c r="E111" s="167">
        <f>D111*$B$105</f>
        <v>8107.2</v>
      </c>
    </row>
    <row r="112" spans="1:5">
      <c r="A112" s="164" t="s">
        <v>39</v>
      </c>
      <c r="B112" s="165">
        <v>20</v>
      </c>
      <c r="C112" s="166">
        <v>24.8</v>
      </c>
      <c r="D112" s="167">
        <f>B112*C112</f>
        <v>496</v>
      </c>
      <c r="E112" s="167">
        <f>D112*$B$105</f>
        <v>476.15999999999997</v>
      </c>
    </row>
    <row r="113" spans="1:5">
      <c r="A113" s="164"/>
      <c r="B113" s="165"/>
      <c r="C113" s="165"/>
      <c r="D113" s="165"/>
      <c r="E113" s="165"/>
    </row>
    <row r="114" spans="1:5">
      <c r="A114" s="162" t="s">
        <v>40</v>
      </c>
      <c r="B114" s="165"/>
      <c r="C114" s="165"/>
      <c r="D114" s="168">
        <f>SUM(D109:D112)</f>
        <v>28743.5</v>
      </c>
      <c r="E114" s="168">
        <f>SUM(E109:E112)</f>
        <v>27593.760000000002</v>
      </c>
    </row>
    <row r="115" spans="1:5">
      <c r="A115" s="154"/>
      <c r="B115" s="155"/>
      <c r="C115" s="155"/>
      <c r="D115" s="155"/>
      <c r="E115" s="155"/>
    </row>
    <row r="116" spans="1:5">
      <c r="A116" s="159" t="s">
        <v>41</v>
      </c>
      <c r="B116" s="161"/>
      <c r="C116" s="155"/>
      <c r="D116" s="155"/>
      <c r="E116" s="155"/>
    </row>
    <row r="117" spans="1:5">
      <c r="A117" s="153" t="s">
        <v>317</v>
      </c>
      <c r="B117" s="169">
        <f>MAX(C109:C112)*B105</f>
        <v>108.09599999999999</v>
      </c>
      <c r="C117" s="172" t="s">
        <v>320</v>
      </c>
      <c r="D117" s="155"/>
      <c r="E117" s="155"/>
    </row>
    <row r="118" spans="1:5">
      <c r="A118" s="153" t="s">
        <v>318</v>
      </c>
      <c r="B118" s="170">
        <f>MIN(C109:C112)*B105</f>
        <v>23.808</v>
      </c>
      <c r="C118" s="155"/>
      <c r="D118" s="155"/>
      <c r="E118" s="155"/>
    </row>
    <row r="119" spans="1:5">
      <c r="A119" s="153" t="s">
        <v>319</v>
      </c>
      <c r="B119" s="170">
        <f>AVERAGE(C109:C112)*B105</f>
        <v>66.683999999999983</v>
      </c>
      <c r="C119" s="155"/>
      <c r="D119" s="155"/>
      <c r="E119" s="155"/>
    </row>
  </sheetData>
  <printOptions headings="1"/>
  <pageMargins left="1.1811023622047245" right="0.59055118110236227" top="0.98425196850393704" bottom="0.98425196850393704" header="0.51181102362204722" footer="0.51181102362204722"/>
  <pageSetup paperSize="9" orientation="portrait" horizontalDpi="24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showGridLines="0" showZeros="0" zoomScaleNormal="100" workbookViewId="0"/>
  </sheetViews>
  <sheetFormatPr baseColWidth="10" defaultColWidth="7.88671875" defaultRowHeight="21"/>
  <cols>
    <col min="1" max="1" width="25.88671875" style="191" customWidth="1"/>
    <col min="2" max="2" width="10.77734375" style="191" customWidth="1"/>
    <col min="3" max="3" width="13.77734375" style="191" customWidth="1"/>
    <col min="4" max="4" width="2.6640625" style="191" customWidth="1"/>
    <col min="5" max="5" width="15.109375" style="191" customWidth="1"/>
    <col min="6" max="6" width="11" style="191" customWidth="1"/>
    <col min="7" max="16384" width="7.88671875" style="191"/>
  </cols>
  <sheetData>
    <row r="1" spans="1:7">
      <c r="A1" s="325" t="s">
        <v>293</v>
      </c>
      <c r="B1" s="326" t="s">
        <v>300</v>
      </c>
      <c r="C1" s="326"/>
      <c r="D1" s="326"/>
      <c r="E1" s="326"/>
      <c r="F1" s="327"/>
      <c r="G1" s="328"/>
    </row>
    <row r="2" spans="1:7">
      <c r="A2" s="329"/>
      <c r="B2" s="330" t="s">
        <v>42</v>
      </c>
      <c r="C2" s="330"/>
      <c r="D2" s="330"/>
      <c r="E2" s="330"/>
      <c r="F2" s="331"/>
      <c r="G2" s="332"/>
    </row>
    <row r="3" spans="1:7">
      <c r="A3" s="333"/>
      <c r="B3" s="334" t="s">
        <v>43</v>
      </c>
      <c r="C3" s="334"/>
      <c r="D3" s="334"/>
      <c r="E3" s="334"/>
      <c r="F3" s="335"/>
      <c r="G3" s="336"/>
    </row>
    <row r="4" spans="1:7">
      <c r="A4" s="180"/>
      <c r="B4" s="180"/>
      <c r="C4" s="180"/>
      <c r="D4" s="180"/>
      <c r="E4" s="180"/>
      <c r="F4" s="192"/>
      <c r="G4" s="192"/>
    </row>
    <row r="5" spans="1:7">
      <c r="A5" s="193" t="s">
        <v>44</v>
      </c>
      <c r="B5" s="194"/>
      <c r="C5" s="195"/>
      <c r="D5" s="196" t="s">
        <v>45</v>
      </c>
      <c r="E5" s="196"/>
      <c r="F5" s="197"/>
      <c r="G5" s="198"/>
    </row>
    <row r="6" spans="1:7">
      <c r="A6" s="198"/>
      <c r="B6" s="198"/>
      <c r="C6" s="198"/>
      <c r="D6" s="198"/>
      <c r="E6" s="198"/>
      <c r="F6" s="198"/>
      <c r="G6" s="198"/>
    </row>
    <row r="7" spans="1:7">
      <c r="A7" s="181"/>
      <c r="B7" s="181"/>
      <c r="C7" s="181"/>
      <c r="D7" s="181"/>
      <c r="E7" s="181"/>
      <c r="F7" s="181"/>
      <c r="G7" s="181"/>
    </row>
    <row r="8" spans="1:7">
      <c r="A8" s="199" t="s">
        <v>46</v>
      </c>
      <c r="B8" s="200">
        <v>9</v>
      </c>
      <c r="C8" s="201" t="s">
        <v>47</v>
      </c>
      <c r="D8" s="202"/>
      <c r="E8" s="202"/>
      <c r="F8" s="203"/>
    </row>
    <row r="9" spans="1:7">
      <c r="A9" s="204"/>
      <c r="B9" s="205"/>
      <c r="C9" s="204"/>
      <c r="D9" s="204"/>
      <c r="E9" s="206"/>
      <c r="F9" s="207"/>
    </row>
    <row r="10" spans="1:7">
      <c r="A10" s="199" t="s">
        <v>48</v>
      </c>
      <c r="B10" s="200">
        <v>4</v>
      </c>
      <c r="C10" s="201" t="s">
        <v>47</v>
      </c>
      <c r="D10" s="201"/>
      <c r="E10" s="208"/>
      <c r="F10" s="207"/>
    </row>
    <row r="11" spans="1:7">
      <c r="A11" s="204"/>
      <c r="B11" s="204"/>
      <c r="C11" s="201" t="s">
        <v>49</v>
      </c>
      <c r="D11" s="201"/>
      <c r="E11" s="208"/>
      <c r="F11" s="207"/>
    </row>
    <row r="12" spans="1:7">
      <c r="A12" s="201" t="s">
        <v>50</v>
      </c>
      <c r="B12" s="204"/>
      <c r="C12" s="201" t="s">
        <v>51</v>
      </c>
      <c r="D12" s="199"/>
      <c r="E12" s="209" t="s">
        <v>52</v>
      </c>
      <c r="F12" s="210"/>
      <c r="G12" s="201"/>
    </row>
    <row r="13" spans="1:7">
      <c r="A13" s="211"/>
      <c r="B13" s="212"/>
      <c r="C13" s="212"/>
      <c r="D13" s="212"/>
      <c r="E13" s="212"/>
      <c r="F13" s="212"/>
      <c r="G13" s="212"/>
    </row>
    <row r="14" spans="1:7">
      <c r="A14" s="213" t="s">
        <v>53</v>
      </c>
      <c r="B14" s="214"/>
      <c r="C14" s="215">
        <v>6</v>
      </c>
      <c r="D14" s="216" t="s">
        <v>54</v>
      </c>
      <c r="E14" s="216"/>
      <c r="F14" s="217" t="s">
        <v>55</v>
      </c>
      <c r="G14" s="218" t="str">
        <f t="shared" ref="G14:G19" si="0">D14</f>
        <v>EL</v>
      </c>
    </row>
    <row r="15" spans="1:7">
      <c r="A15" s="213" t="s">
        <v>56</v>
      </c>
      <c r="B15" s="214"/>
      <c r="C15" s="215">
        <v>1</v>
      </c>
      <c r="D15" s="216" t="s">
        <v>57</v>
      </c>
      <c r="E15" s="216"/>
      <c r="F15" s="217" t="s">
        <v>55</v>
      </c>
      <c r="G15" s="218" t="str">
        <f t="shared" si="0"/>
        <v>TL</v>
      </c>
    </row>
    <row r="16" spans="1:7">
      <c r="A16" s="213" t="s">
        <v>58</v>
      </c>
      <c r="B16" s="214"/>
      <c r="C16" s="215">
        <v>1</v>
      </c>
      <c r="D16" s="216" t="s">
        <v>57</v>
      </c>
      <c r="E16" s="216"/>
      <c r="F16" s="217" t="s">
        <v>55</v>
      </c>
      <c r="G16" s="218" t="str">
        <f t="shared" si="0"/>
        <v>TL</v>
      </c>
    </row>
    <row r="17" spans="1:7">
      <c r="A17" s="213" t="s">
        <v>59</v>
      </c>
      <c r="B17" s="214"/>
      <c r="C17" s="215">
        <v>1.5</v>
      </c>
      <c r="D17" s="216" t="s">
        <v>54</v>
      </c>
      <c r="E17" s="216"/>
      <c r="F17" s="217" t="s">
        <v>55</v>
      </c>
      <c r="G17" s="218" t="str">
        <f t="shared" si="0"/>
        <v>EL</v>
      </c>
    </row>
    <row r="18" spans="1:7">
      <c r="A18" s="216"/>
      <c r="B18" s="214"/>
      <c r="C18" s="216"/>
      <c r="D18" s="216"/>
      <c r="E18" s="216"/>
      <c r="F18" s="219">
        <f>$B$8*C18/$B$10</f>
        <v>0</v>
      </c>
      <c r="G18" s="218">
        <f t="shared" si="0"/>
        <v>0</v>
      </c>
    </row>
    <row r="19" spans="1:7">
      <c r="A19" s="216"/>
      <c r="B19" s="214"/>
      <c r="C19" s="216"/>
      <c r="D19" s="216"/>
      <c r="E19" s="216"/>
      <c r="F19" s="219">
        <f>$B$8*C19/$B$10</f>
        <v>0</v>
      </c>
      <c r="G19" s="218">
        <f t="shared" si="0"/>
        <v>0</v>
      </c>
    </row>
    <row r="100" spans="1:7">
      <c r="A100" s="220" t="s">
        <v>14</v>
      </c>
      <c r="B100" s="220"/>
      <c r="C100" s="220"/>
      <c r="D100" s="220"/>
      <c r="E100" s="220"/>
      <c r="F100" s="220"/>
      <c r="G100" s="220"/>
    </row>
    <row r="101" spans="1:7">
      <c r="A101" s="220"/>
      <c r="B101" s="220"/>
      <c r="C101" s="220"/>
      <c r="D101" s="220"/>
      <c r="E101" s="220"/>
      <c r="F101" s="220"/>
      <c r="G101" s="220"/>
    </row>
    <row r="102" spans="1:7" ht="21.4" thickBot="1">
      <c r="A102" s="220"/>
      <c r="B102" s="220"/>
      <c r="C102" s="220"/>
      <c r="D102" s="220"/>
      <c r="E102" s="220"/>
      <c r="F102" s="220"/>
      <c r="G102" s="220"/>
    </row>
    <row r="103" spans="1:7">
      <c r="A103" s="221" t="s">
        <v>44</v>
      </c>
      <c r="B103" s="222"/>
      <c r="C103" s="223"/>
      <c r="D103" s="224" t="s">
        <v>45</v>
      </c>
      <c r="E103" s="224"/>
      <c r="F103" s="225"/>
      <c r="G103" s="226"/>
    </row>
    <row r="104" spans="1:7" ht="21.4" thickBot="1">
      <c r="A104" s="227"/>
      <c r="B104" s="228"/>
      <c r="C104" s="228"/>
      <c r="D104" s="228"/>
      <c r="E104" s="228"/>
      <c r="F104" s="228"/>
      <c r="G104" s="229"/>
    </row>
    <row r="105" spans="1:7">
      <c r="A105" s="230" t="s">
        <v>46</v>
      </c>
      <c r="B105" s="200">
        <v>9</v>
      </c>
      <c r="C105" s="231" t="s">
        <v>47</v>
      </c>
      <c r="D105" s="232"/>
      <c r="E105" s="232"/>
      <c r="F105" s="233"/>
      <c r="G105" s="220"/>
    </row>
    <row r="106" spans="1:7">
      <c r="A106" s="234"/>
      <c r="B106" s="235"/>
      <c r="C106" s="234"/>
      <c r="D106" s="234"/>
      <c r="E106" s="236"/>
      <c r="F106" s="237"/>
      <c r="G106" s="220"/>
    </row>
    <row r="107" spans="1:7">
      <c r="A107" s="230" t="s">
        <v>48</v>
      </c>
      <c r="B107" s="200">
        <v>4</v>
      </c>
      <c r="C107" s="231" t="s">
        <v>47</v>
      </c>
      <c r="D107" s="231"/>
      <c r="E107" s="238"/>
      <c r="F107" s="237"/>
      <c r="G107" s="220"/>
    </row>
    <row r="108" spans="1:7">
      <c r="A108" s="234"/>
      <c r="B108" s="234"/>
      <c r="C108" s="231" t="s">
        <v>49</v>
      </c>
      <c r="D108" s="231"/>
      <c r="E108" s="238"/>
      <c r="F108" s="237"/>
      <c r="G108" s="220"/>
    </row>
    <row r="109" spans="1:7">
      <c r="A109" s="231" t="s">
        <v>50</v>
      </c>
      <c r="B109" s="234"/>
      <c r="C109" s="231" t="s">
        <v>51</v>
      </c>
      <c r="D109" s="230"/>
      <c r="E109" s="239" t="s">
        <v>52</v>
      </c>
      <c r="F109" s="240"/>
      <c r="G109" s="231"/>
    </row>
    <row r="110" spans="1:7">
      <c r="A110" s="241"/>
      <c r="B110" s="242"/>
      <c r="C110" s="242"/>
      <c r="D110" s="242"/>
      <c r="E110" s="242"/>
      <c r="F110" s="242"/>
      <c r="G110" s="242"/>
    </row>
    <row r="111" spans="1:7">
      <c r="A111" s="243" t="s">
        <v>53</v>
      </c>
      <c r="B111" s="234"/>
      <c r="C111" s="244">
        <v>6</v>
      </c>
      <c r="D111" s="245" t="s">
        <v>54</v>
      </c>
      <c r="E111" s="245"/>
      <c r="F111" s="246">
        <f>C111/$B$107*$B$105</f>
        <v>13.5</v>
      </c>
      <c r="G111" s="247" t="str">
        <f t="shared" ref="G111:G116" si="1">D111</f>
        <v>EL</v>
      </c>
    </row>
    <row r="112" spans="1:7">
      <c r="A112" s="243" t="s">
        <v>56</v>
      </c>
      <c r="B112" s="234"/>
      <c r="C112" s="244">
        <v>1</v>
      </c>
      <c r="D112" s="245" t="s">
        <v>57</v>
      </c>
      <c r="E112" s="245"/>
      <c r="F112" s="246">
        <f>C112/$B$107*$B$105</f>
        <v>2.25</v>
      </c>
      <c r="G112" s="247" t="str">
        <f t="shared" si="1"/>
        <v>TL</v>
      </c>
    </row>
    <row r="113" spans="1:7">
      <c r="A113" s="243" t="s">
        <v>58</v>
      </c>
      <c r="B113" s="234"/>
      <c r="C113" s="244">
        <v>1</v>
      </c>
      <c r="D113" s="245" t="s">
        <v>57</v>
      </c>
      <c r="E113" s="245"/>
      <c r="F113" s="246">
        <f>C113/$B$107*$B$105</f>
        <v>2.25</v>
      </c>
      <c r="G113" s="247" t="str">
        <f t="shared" si="1"/>
        <v>TL</v>
      </c>
    </row>
    <row r="114" spans="1:7">
      <c r="A114" s="243" t="s">
        <v>59</v>
      </c>
      <c r="B114" s="234"/>
      <c r="C114" s="244">
        <v>1.5</v>
      </c>
      <c r="D114" s="245" t="s">
        <v>54</v>
      </c>
      <c r="E114" s="245"/>
      <c r="F114" s="246">
        <f>C114/$B$107*$B$105</f>
        <v>3.375</v>
      </c>
      <c r="G114" s="247" t="str">
        <f t="shared" si="1"/>
        <v>EL</v>
      </c>
    </row>
    <row r="115" spans="1:7">
      <c r="A115" s="245"/>
      <c r="B115" s="234"/>
      <c r="C115" s="245"/>
      <c r="D115" s="245"/>
      <c r="E115" s="245"/>
      <c r="F115" s="248">
        <f>$B$8*C115/$B$10</f>
        <v>0</v>
      </c>
      <c r="G115" s="247">
        <f t="shared" si="1"/>
        <v>0</v>
      </c>
    </row>
    <row r="116" spans="1:7">
      <c r="A116" s="245"/>
      <c r="B116" s="234"/>
      <c r="C116" s="245"/>
      <c r="D116" s="245"/>
      <c r="E116" s="245"/>
      <c r="F116" s="248">
        <f>$B$8*C116/$B$10</f>
        <v>0</v>
      </c>
      <c r="G116" s="247">
        <f t="shared" si="1"/>
        <v>0</v>
      </c>
    </row>
  </sheetData>
  <printOptions horizontalCentered="1" headings="1"/>
  <pageMargins left="1.1811023622047245" right="0.88" top="0.98425196850393704" bottom="0.98425196850393704" header="0.51181102362204722" footer="0.51181102362204722"/>
  <pageSetup paperSize="9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zoomScaleNormal="100" workbookViewId="0"/>
  </sheetViews>
  <sheetFormatPr baseColWidth="10" defaultColWidth="11.5546875" defaultRowHeight="21"/>
  <cols>
    <col min="1" max="1" width="15.77734375" style="179" customWidth="1"/>
    <col min="2" max="5" width="16.33203125" style="179" customWidth="1"/>
    <col min="6" max="16384" width="11.5546875" style="179"/>
  </cols>
  <sheetData>
    <row r="1" spans="1:5">
      <c r="A1" s="309" t="s">
        <v>293</v>
      </c>
      <c r="B1" s="310" t="s">
        <v>294</v>
      </c>
      <c r="C1" s="310"/>
      <c r="D1" s="310"/>
      <c r="E1" s="311"/>
    </row>
    <row r="2" spans="1:5" ht="21.4" thickBot="1">
      <c r="A2" s="312"/>
      <c r="B2" s="313" t="s">
        <v>60</v>
      </c>
      <c r="C2" s="313"/>
      <c r="D2" s="313"/>
      <c r="E2" s="314"/>
    </row>
    <row r="3" spans="1:5">
      <c r="A3" s="180"/>
      <c r="B3" s="180"/>
      <c r="C3" s="180"/>
      <c r="D3" s="180"/>
      <c r="E3" s="181"/>
    </row>
    <row r="4" spans="1:5">
      <c r="A4" s="4" t="s">
        <v>61</v>
      </c>
    </row>
    <row r="6" spans="1:5">
      <c r="A6" s="4" t="s">
        <v>62</v>
      </c>
      <c r="B6" s="182" t="s">
        <v>63</v>
      </c>
      <c r="C6" s="182" t="s">
        <v>64</v>
      </c>
      <c r="D6" s="182" t="s">
        <v>65</v>
      </c>
      <c r="E6" s="182" t="s">
        <v>66</v>
      </c>
    </row>
    <row r="8" spans="1:5">
      <c r="A8" s="4" t="s">
        <v>67</v>
      </c>
      <c r="B8" s="183">
        <v>30000</v>
      </c>
      <c r="C8" s="183">
        <v>10000</v>
      </c>
      <c r="D8" s="183">
        <v>40000</v>
      </c>
      <c r="E8" s="184"/>
    </row>
    <row r="9" spans="1:5">
      <c r="A9" s="4" t="s">
        <v>68</v>
      </c>
      <c r="B9" s="183">
        <v>25000</v>
      </c>
      <c r="C9" s="183">
        <v>11000</v>
      </c>
      <c r="D9" s="183">
        <v>35000</v>
      </c>
      <c r="E9" s="184"/>
    </row>
    <row r="10" spans="1:5">
      <c r="A10" s="4" t="s">
        <v>69</v>
      </c>
      <c r="B10" s="183">
        <v>22000</v>
      </c>
      <c r="C10" s="183">
        <v>15000</v>
      </c>
      <c r="D10" s="183">
        <v>25000</v>
      </c>
      <c r="E10" s="184"/>
    </row>
    <row r="11" spans="1:5">
      <c r="A11" s="4" t="s">
        <v>70</v>
      </c>
      <c r="B11" s="183">
        <v>26000</v>
      </c>
      <c r="C11" s="183">
        <v>18000</v>
      </c>
      <c r="D11" s="183">
        <v>30000</v>
      </c>
      <c r="E11" s="184"/>
    </row>
    <row r="12" spans="1:5">
      <c r="A12" s="4" t="s">
        <v>71</v>
      </c>
      <c r="B12" s="183">
        <v>18000</v>
      </c>
      <c r="C12" s="183">
        <v>15000</v>
      </c>
      <c r="D12" s="183">
        <v>33000</v>
      </c>
      <c r="E12" s="184"/>
    </row>
    <row r="13" spans="1:5">
      <c r="A13" s="4" t="s">
        <v>72</v>
      </c>
      <c r="B13" s="183">
        <v>28000</v>
      </c>
      <c r="C13" s="183">
        <v>20000</v>
      </c>
      <c r="D13" s="183">
        <v>28000</v>
      </c>
      <c r="E13" s="184"/>
    </row>
    <row r="14" spans="1:5">
      <c r="A14" s="4"/>
      <c r="B14" s="183"/>
      <c r="C14" s="183"/>
      <c r="D14" s="183"/>
    </row>
    <row r="15" spans="1:5">
      <c r="A15" s="4" t="s">
        <v>73</v>
      </c>
      <c r="B15" s="184"/>
      <c r="C15" s="184"/>
      <c r="D15" s="184"/>
      <c r="E15" s="184"/>
    </row>
    <row r="16" spans="1:5">
      <c r="A16" s="4"/>
    </row>
    <row r="17" spans="1:5">
      <c r="A17" s="4" t="s">
        <v>74</v>
      </c>
      <c r="B17" s="184"/>
      <c r="C17" s="184"/>
      <c r="D17" s="184"/>
      <c r="E17" s="184"/>
    </row>
    <row r="100" spans="1:5">
      <c r="A100" s="185" t="s">
        <v>14</v>
      </c>
      <c r="B100" s="185"/>
      <c r="C100" s="185"/>
      <c r="D100" s="185"/>
      <c r="E100" s="185"/>
    </row>
    <row r="101" spans="1:5">
      <c r="A101" s="185"/>
      <c r="B101" s="185"/>
      <c r="C101" s="185"/>
      <c r="D101" s="185"/>
      <c r="E101" s="185"/>
    </row>
    <row r="102" spans="1:5">
      <c r="A102" s="7" t="s">
        <v>61</v>
      </c>
      <c r="B102" s="185"/>
      <c r="C102" s="185"/>
      <c r="D102" s="185"/>
      <c r="E102" s="185"/>
    </row>
    <row r="103" spans="1:5">
      <c r="A103" s="185"/>
      <c r="B103" s="185"/>
      <c r="C103" s="185"/>
      <c r="D103" s="185"/>
      <c r="E103" s="185"/>
    </row>
    <row r="104" spans="1:5">
      <c r="A104" s="7" t="s">
        <v>62</v>
      </c>
      <c r="B104" s="186" t="s">
        <v>63</v>
      </c>
      <c r="C104" s="186" t="s">
        <v>64</v>
      </c>
      <c r="D104" s="186" t="s">
        <v>65</v>
      </c>
      <c r="E104" s="186" t="s">
        <v>66</v>
      </c>
    </row>
    <row r="105" spans="1:5">
      <c r="A105" s="185"/>
      <c r="B105" s="185"/>
      <c r="C105" s="185"/>
      <c r="D105" s="185"/>
      <c r="E105" s="185"/>
    </row>
    <row r="106" spans="1:5">
      <c r="A106" s="7" t="s">
        <v>67</v>
      </c>
      <c r="B106" s="187">
        <v>30000</v>
      </c>
      <c r="C106" s="187">
        <v>10000</v>
      </c>
      <c r="D106" s="187">
        <v>40000</v>
      </c>
      <c r="E106" s="188">
        <f t="shared" ref="E106:E111" si="0">SUM(B106:D106)</f>
        <v>80000</v>
      </c>
    </row>
    <row r="107" spans="1:5">
      <c r="A107" s="7" t="s">
        <v>68</v>
      </c>
      <c r="B107" s="187">
        <v>25000</v>
      </c>
      <c r="C107" s="187">
        <v>11000</v>
      </c>
      <c r="D107" s="187">
        <v>35000</v>
      </c>
      <c r="E107" s="188">
        <f t="shared" si="0"/>
        <v>71000</v>
      </c>
    </row>
    <row r="108" spans="1:5">
      <c r="A108" s="7" t="s">
        <v>69</v>
      </c>
      <c r="B108" s="187">
        <v>22000</v>
      </c>
      <c r="C108" s="187">
        <v>15000</v>
      </c>
      <c r="D108" s="187">
        <v>25000</v>
      </c>
      <c r="E108" s="188">
        <f t="shared" si="0"/>
        <v>62000</v>
      </c>
    </row>
    <row r="109" spans="1:5">
      <c r="A109" s="7" t="s">
        <v>70</v>
      </c>
      <c r="B109" s="187">
        <v>26000</v>
      </c>
      <c r="C109" s="187">
        <v>18000</v>
      </c>
      <c r="D109" s="187">
        <v>30000</v>
      </c>
      <c r="E109" s="188">
        <f t="shared" si="0"/>
        <v>74000</v>
      </c>
    </row>
    <row r="110" spans="1:5">
      <c r="A110" s="7" t="s">
        <v>71</v>
      </c>
      <c r="B110" s="187">
        <v>18000</v>
      </c>
      <c r="C110" s="187">
        <v>15000</v>
      </c>
      <c r="D110" s="187">
        <v>33000</v>
      </c>
      <c r="E110" s="188">
        <f t="shared" si="0"/>
        <v>66000</v>
      </c>
    </row>
    <row r="111" spans="1:5">
      <c r="A111" s="7" t="s">
        <v>72</v>
      </c>
      <c r="B111" s="187">
        <v>28000</v>
      </c>
      <c r="C111" s="187">
        <v>20000</v>
      </c>
      <c r="D111" s="187">
        <v>28000</v>
      </c>
      <c r="E111" s="188">
        <f t="shared" si="0"/>
        <v>76000</v>
      </c>
    </row>
    <row r="112" spans="1:5">
      <c r="A112" s="7"/>
      <c r="B112" s="187"/>
      <c r="C112" s="187"/>
      <c r="D112" s="187"/>
      <c r="E112" s="187"/>
    </row>
    <row r="113" spans="1:5">
      <c r="A113" s="7" t="s">
        <v>73</v>
      </c>
      <c r="B113" s="189">
        <f>SUM(B106:B111)</f>
        <v>149000</v>
      </c>
      <c r="C113" s="189">
        <f>SUM(C106:C111)</f>
        <v>89000</v>
      </c>
      <c r="D113" s="189">
        <f>SUM(D106:D111)</f>
        <v>191000</v>
      </c>
      <c r="E113" s="189">
        <f>SUM(E106:E111)</f>
        <v>429000</v>
      </c>
    </row>
    <row r="114" spans="1:5">
      <c r="A114" s="7"/>
      <c r="B114" s="7"/>
      <c r="C114" s="7"/>
      <c r="D114" s="7"/>
      <c r="E114" s="7"/>
    </row>
    <row r="115" spans="1:5">
      <c r="A115" s="7" t="s">
        <v>74</v>
      </c>
      <c r="B115" s="190">
        <f>B113/$E$113</f>
        <v>0.34731934731934733</v>
      </c>
      <c r="C115" s="190">
        <f>C113/$E$113</f>
        <v>0.20745920745920746</v>
      </c>
      <c r="D115" s="190">
        <f>D113/$E$113</f>
        <v>0.44522144522144524</v>
      </c>
      <c r="E115" s="190">
        <f>E113/$E$113</f>
        <v>1</v>
      </c>
    </row>
  </sheetData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zoomScale="160" zoomScaleNormal="160" workbookViewId="0"/>
  </sheetViews>
  <sheetFormatPr baseColWidth="10" defaultColWidth="11.5546875" defaultRowHeight="15.75"/>
  <cols>
    <col min="1" max="1" width="12.109375" style="3" customWidth="1"/>
    <col min="2" max="16384" width="11.5546875" style="3"/>
  </cols>
  <sheetData>
    <row r="1" spans="1:6">
      <c r="A1" s="337" t="s">
        <v>293</v>
      </c>
      <c r="B1" s="338" t="s">
        <v>295</v>
      </c>
      <c r="C1" s="339"/>
      <c r="D1" s="339"/>
      <c r="E1" s="340"/>
    </row>
    <row r="2" spans="1:6" ht="16.149999999999999" thickBot="1">
      <c r="A2" s="341"/>
      <c r="B2" s="342"/>
      <c r="C2" s="343"/>
      <c r="D2" s="343"/>
      <c r="E2" s="344"/>
    </row>
    <row r="4" spans="1:6" ht="23.25">
      <c r="A4" s="54" t="s">
        <v>75</v>
      </c>
    </row>
    <row r="6" spans="1:6">
      <c r="B6" s="55" t="s">
        <v>67</v>
      </c>
      <c r="C6" s="55" t="s">
        <v>68</v>
      </c>
      <c r="D6" s="55" t="s">
        <v>69</v>
      </c>
      <c r="E6" s="55" t="s">
        <v>66</v>
      </c>
      <c r="F6" s="55" t="s">
        <v>76</v>
      </c>
    </row>
    <row r="8" spans="1:6">
      <c r="A8" s="5" t="s">
        <v>77</v>
      </c>
      <c r="B8" s="56">
        <v>25200</v>
      </c>
      <c r="C8" s="56">
        <v>28500</v>
      </c>
      <c r="D8" s="56">
        <v>29300</v>
      </c>
      <c r="E8" s="57"/>
      <c r="F8" s="57"/>
    </row>
    <row r="9" spans="1:6">
      <c r="A9" s="5" t="s">
        <v>78</v>
      </c>
      <c r="B9" s="56">
        <v>26400</v>
      </c>
      <c r="C9" s="56">
        <v>27500</v>
      </c>
      <c r="D9" s="56">
        <v>24350</v>
      </c>
      <c r="E9" s="57"/>
      <c r="F9" s="57"/>
    </row>
    <row r="10" spans="1:6">
      <c r="A10" s="5" t="s">
        <v>79</v>
      </c>
      <c r="B10" s="56">
        <v>28300</v>
      </c>
      <c r="C10" s="56">
        <v>29600</v>
      </c>
      <c r="D10" s="56">
        <v>31200</v>
      </c>
      <c r="E10" s="57"/>
      <c r="F10" s="57"/>
    </row>
    <row r="11" spans="1:6">
      <c r="A11" s="5" t="s">
        <v>80</v>
      </c>
      <c r="B11" s="56">
        <v>29800</v>
      </c>
      <c r="C11" s="56">
        <v>28600</v>
      </c>
      <c r="D11" s="56">
        <v>33250</v>
      </c>
      <c r="E11" s="57"/>
      <c r="F11" s="57"/>
    </row>
    <row r="12" spans="1:6">
      <c r="A12" s="5" t="s">
        <v>81</v>
      </c>
      <c r="B12" s="56">
        <v>34600</v>
      </c>
      <c r="C12" s="56">
        <v>33200</v>
      </c>
      <c r="D12" s="56">
        <v>31400</v>
      </c>
      <c r="E12" s="57"/>
      <c r="F12" s="57"/>
    </row>
    <row r="13" spans="1:6">
      <c r="A13" s="5" t="s">
        <v>82</v>
      </c>
      <c r="B13" s="56">
        <v>26500</v>
      </c>
      <c r="C13" s="56">
        <v>27000</v>
      </c>
      <c r="D13" s="56">
        <v>34500</v>
      </c>
      <c r="E13" s="57"/>
      <c r="F13" s="57"/>
    </row>
    <row r="14" spans="1:6">
      <c r="B14" s="6"/>
      <c r="C14" s="6"/>
      <c r="D14" s="6"/>
      <c r="E14" s="6"/>
      <c r="F14" s="58"/>
    </row>
    <row r="15" spans="1:6">
      <c r="A15" s="5" t="s">
        <v>66</v>
      </c>
      <c r="B15" s="57"/>
      <c r="C15" s="57"/>
      <c r="D15" s="57"/>
      <c r="E15" s="57"/>
      <c r="F15" s="57"/>
    </row>
    <row r="17" spans="1:6">
      <c r="A17" s="5" t="s">
        <v>83</v>
      </c>
      <c r="B17" s="57"/>
      <c r="C17" s="57"/>
      <c r="D17" s="57"/>
      <c r="E17" s="57"/>
      <c r="F17" s="57"/>
    </row>
    <row r="18" spans="1:6">
      <c r="A18" s="5" t="s">
        <v>84</v>
      </c>
      <c r="B18" s="57"/>
      <c r="C18" s="57"/>
      <c r="D18" s="57"/>
      <c r="E18" s="57"/>
      <c r="F18" s="57"/>
    </row>
    <row r="19" spans="1:6">
      <c r="A19" s="5" t="s">
        <v>85</v>
      </c>
      <c r="B19" s="57"/>
      <c r="C19" s="57"/>
      <c r="D19" s="57"/>
      <c r="E19" s="57"/>
      <c r="F19" s="57"/>
    </row>
    <row r="100" spans="1:6">
      <c r="A100" s="1" t="s">
        <v>14</v>
      </c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 ht="23.25">
      <c r="A102" s="59" t="s">
        <v>75</v>
      </c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60" t="s">
        <v>67</v>
      </c>
      <c r="C104" s="60" t="s">
        <v>68</v>
      </c>
      <c r="D104" s="60" t="s">
        <v>69</v>
      </c>
      <c r="E104" s="60" t="s">
        <v>66</v>
      </c>
      <c r="F104" s="60" t="s">
        <v>76</v>
      </c>
    </row>
    <row r="105" spans="1:6">
      <c r="A105" s="1"/>
      <c r="B105" s="1"/>
      <c r="C105" s="1"/>
      <c r="D105" s="1"/>
      <c r="E105" s="1"/>
      <c r="F105" s="1"/>
    </row>
    <row r="106" spans="1:6">
      <c r="A106" s="2" t="s">
        <v>77</v>
      </c>
      <c r="B106" s="9">
        <v>25200</v>
      </c>
      <c r="C106" s="9">
        <v>28500</v>
      </c>
      <c r="D106" s="9">
        <v>29300</v>
      </c>
      <c r="E106" s="8">
        <f t="shared" ref="E106:E111" si="0">SUM(B106:D106)</f>
        <v>83000</v>
      </c>
      <c r="F106" s="61">
        <f>E106/$E$113</f>
        <v>0.15684051398337112</v>
      </c>
    </row>
    <row r="107" spans="1:6">
      <c r="A107" s="2" t="s">
        <v>78</v>
      </c>
      <c r="B107" s="9">
        <v>26400</v>
      </c>
      <c r="C107" s="9">
        <v>27500</v>
      </c>
      <c r="D107" s="9">
        <v>24350</v>
      </c>
      <c r="E107" s="8">
        <f t="shared" si="0"/>
        <v>78250</v>
      </c>
      <c r="F107" s="61">
        <f t="shared" ref="F107:F113" si="1">E107/$E$113</f>
        <v>0.14786470143613001</v>
      </c>
    </row>
    <row r="108" spans="1:6">
      <c r="A108" s="2" t="s">
        <v>79</v>
      </c>
      <c r="B108" s="9">
        <v>28300</v>
      </c>
      <c r="C108" s="9">
        <v>29600</v>
      </c>
      <c r="D108" s="9">
        <v>31200</v>
      </c>
      <c r="E108" s="8">
        <f t="shared" si="0"/>
        <v>89100</v>
      </c>
      <c r="F108" s="61">
        <f t="shared" si="1"/>
        <v>0.1683673469387755</v>
      </c>
    </row>
    <row r="109" spans="1:6">
      <c r="A109" s="2" t="s">
        <v>80</v>
      </c>
      <c r="B109" s="9">
        <v>29800</v>
      </c>
      <c r="C109" s="9">
        <v>28600</v>
      </c>
      <c r="D109" s="9">
        <v>33250</v>
      </c>
      <c r="E109" s="8">
        <f t="shared" si="0"/>
        <v>91650</v>
      </c>
      <c r="F109" s="61">
        <f t="shared" si="1"/>
        <v>0.17318594104308391</v>
      </c>
    </row>
    <row r="110" spans="1:6">
      <c r="A110" s="2" t="s">
        <v>81</v>
      </c>
      <c r="B110" s="9">
        <v>34600</v>
      </c>
      <c r="C110" s="9">
        <v>33200</v>
      </c>
      <c r="D110" s="9">
        <v>31400</v>
      </c>
      <c r="E110" s="8">
        <f t="shared" si="0"/>
        <v>99200</v>
      </c>
      <c r="F110" s="61">
        <f t="shared" si="1"/>
        <v>0.18745275888133031</v>
      </c>
    </row>
    <row r="111" spans="1:6">
      <c r="A111" s="2" t="s">
        <v>82</v>
      </c>
      <c r="B111" s="9">
        <v>26500</v>
      </c>
      <c r="C111" s="9">
        <v>27000</v>
      </c>
      <c r="D111" s="9">
        <v>34500</v>
      </c>
      <c r="E111" s="8">
        <f t="shared" si="0"/>
        <v>88000</v>
      </c>
      <c r="F111" s="61">
        <f t="shared" si="1"/>
        <v>0.16628873771730915</v>
      </c>
    </row>
    <row r="112" spans="1:6">
      <c r="A112" s="1"/>
      <c r="B112" s="8"/>
      <c r="C112" s="8"/>
      <c r="D112" s="8"/>
      <c r="E112" s="8"/>
      <c r="F112" s="61"/>
    </row>
    <row r="113" spans="1:6">
      <c r="A113" s="2" t="s">
        <v>66</v>
      </c>
      <c r="B113" s="62">
        <f>SUM(B106:B111)</f>
        <v>170800</v>
      </c>
      <c r="C113" s="62">
        <f>SUM(C106:C111)</f>
        <v>174400</v>
      </c>
      <c r="D113" s="62">
        <f>SUM(D106:D111)</f>
        <v>184000</v>
      </c>
      <c r="E113" s="62">
        <f>SUM(E106:E111)</f>
        <v>529200</v>
      </c>
      <c r="F113" s="61">
        <f t="shared" si="1"/>
        <v>1</v>
      </c>
    </row>
    <row r="114" spans="1:6">
      <c r="A114" s="1"/>
      <c r="B114" s="1"/>
      <c r="C114" s="1"/>
      <c r="D114" s="1"/>
      <c r="E114" s="1"/>
      <c r="F114" s="1"/>
    </row>
    <row r="115" spans="1:6">
      <c r="A115" s="2" t="s">
        <v>83</v>
      </c>
      <c r="B115" s="9">
        <f>MIN(B106:B111)</f>
        <v>25200</v>
      </c>
      <c r="C115" s="9">
        <f>MIN(C106:C111)</f>
        <v>27000</v>
      </c>
      <c r="D115" s="9">
        <f>MIN(D106:D111)</f>
        <v>24350</v>
      </c>
      <c r="E115" s="8">
        <f>MIN(E106:E111)</f>
        <v>78250</v>
      </c>
      <c r="F115" s="63">
        <f>MIN(F106:F111)</f>
        <v>0.14786470143613001</v>
      </c>
    </row>
    <row r="116" spans="1:6">
      <c r="A116" s="2" t="s">
        <v>84</v>
      </c>
      <c r="B116" s="9">
        <f>MAX(B106:B111)</f>
        <v>34600</v>
      </c>
      <c r="C116" s="9">
        <f>MAX(C106:C111)</f>
        <v>33200</v>
      </c>
      <c r="D116" s="9">
        <f>MAX(D106:D111)</f>
        <v>34500</v>
      </c>
      <c r="E116" s="8">
        <f>MAX(E106:E111)</f>
        <v>99200</v>
      </c>
      <c r="F116" s="63">
        <f>MAX(F106:F111)</f>
        <v>0.18745275888133031</v>
      </c>
    </row>
    <row r="117" spans="1:6">
      <c r="A117" s="2" t="s">
        <v>85</v>
      </c>
      <c r="B117" s="9">
        <f>AVERAGE(B106:B111)</f>
        <v>28466.666666666668</v>
      </c>
      <c r="C117" s="9">
        <f>AVERAGE(C106:C111)</f>
        <v>29066.666666666668</v>
      </c>
      <c r="D117" s="9">
        <f>AVERAGE(D106:D111)</f>
        <v>30666.666666666668</v>
      </c>
      <c r="E117" s="8">
        <f>AVERAGE(E106:E111)</f>
        <v>88200</v>
      </c>
      <c r="F117" s="63">
        <f>AVERAGE(F106:F111)</f>
        <v>0.16666666666666666</v>
      </c>
    </row>
  </sheetData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zoomScale="160" zoomScaleNormal="160" workbookViewId="0"/>
  </sheetViews>
  <sheetFormatPr baseColWidth="10" defaultColWidth="11.5546875" defaultRowHeight="13.15"/>
  <cols>
    <col min="1" max="2" width="8.6640625" style="18" customWidth="1"/>
    <col min="3" max="3" width="3.21875" style="18" customWidth="1"/>
    <col min="4" max="5" width="6.44140625" style="18" customWidth="1"/>
    <col min="6" max="6" width="8.44140625" style="19" customWidth="1"/>
    <col min="7" max="7" width="11.5546875" style="19"/>
    <col min="8" max="8" width="8.44140625" style="19" customWidth="1"/>
    <col min="9" max="9" width="11.5546875" style="19"/>
    <col min="10" max="10" width="11.5546875" style="18"/>
    <col min="11" max="11" width="11.5546875" style="19"/>
    <col min="12" max="12" width="11.5546875" style="20"/>
    <col min="13" max="16384" width="11.5546875" style="18"/>
  </cols>
  <sheetData>
    <row r="1" spans="1:12">
      <c r="A1" s="345" t="s">
        <v>293</v>
      </c>
      <c r="B1" s="346" t="s">
        <v>86</v>
      </c>
      <c r="C1" s="346"/>
      <c r="D1" s="346"/>
      <c r="E1" s="346"/>
      <c r="F1" s="347"/>
      <c r="G1" s="347"/>
      <c r="H1" s="347"/>
      <c r="I1" s="348"/>
    </row>
    <row r="2" spans="1:12">
      <c r="A2" s="349"/>
      <c r="B2" s="350" t="s">
        <v>87</v>
      </c>
      <c r="C2" s="350"/>
      <c r="D2" s="350"/>
      <c r="E2" s="350"/>
      <c r="F2" s="351"/>
      <c r="G2" s="351"/>
      <c r="H2" s="351"/>
      <c r="I2" s="352"/>
    </row>
    <row r="3" spans="1:12">
      <c r="A3" s="353"/>
      <c r="B3" s="354"/>
      <c r="C3" s="354"/>
      <c r="D3" s="354"/>
      <c r="E3" s="354"/>
      <c r="F3" s="354"/>
      <c r="G3" s="354"/>
      <c r="H3" s="354"/>
      <c r="I3" s="355"/>
    </row>
    <row r="5" spans="1:12" ht="15.75">
      <c r="A5" s="21" t="s">
        <v>287</v>
      </c>
      <c r="K5" s="18"/>
      <c r="L5" s="18"/>
    </row>
    <row r="6" spans="1:12" ht="7.5" customHeight="1">
      <c r="A6" s="22"/>
      <c r="K6" s="18"/>
      <c r="L6" s="18"/>
    </row>
    <row r="7" spans="1:12">
      <c r="A7" s="22" t="s">
        <v>89</v>
      </c>
      <c r="B7" s="23">
        <v>11.98</v>
      </c>
      <c r="C7" s="18" t="s">
        <v>347</v>
      </c>
      <c r="K7" s="18"/>
      <c r="L7" s="18"/>
    </row>
    <row r="8" spans="1:12" ht="7.5" customHeight="1"/>
    <row r="9" spans="1:12" s="22" customFormat="1">
      <c r="A9" s="24"/>
      <c r="B9" s="24"/>
      <c r="C9" s="24"/>
      <c r="D9" s="24"/>
      <c r="E9" s="24"/>
      <c r="F9" s="25" t="s">
        <v>90</v>
      </c>
      <c r="G9" s="26"/>
      <c r="H9" s="25" t="s">
        <v>91</v>
      </c>
      <c r="I9" s="26"/>
    </row>
    <row r="10" spans="1:12" s="22" customFormat="1">
      <c r="A10" s="27" t="s">
        <v>92</v>
      </c>
      <c r="B10" s="27" t="s">
        <v>93</v>
      </c>
      <c r="C10" s="27" t="s">
        <v>94</v>
      </c>
      <c r="D10" s="27" t="s">
        <v>95</v>
      </c>
      <c r="E10" s="27" t="s">
        <v>96</v>
      </c>
      <c r="F10" s="28" t="s">
        <v>286</v>
      </c>
      <c r="G10" s="29" t="s">
        <v>97</v>
      </c>
      <c r="H10" s="28" t="s">
        <v>286</v>
      </c>
      <c r="I10" s="29" t="s">
        <v>97</v>
      </c>
    </row>
    <row r="11" spans="1:12">
      <c r="A11" s="18" t="s">
        <v>98</v>
      </c>
      <c r="B11" s="18" t="s">
        <v>99</v>
      </c>
      <c r="C11" s="18">
        <v>88</v>
      </c>
      <c r="D11" s="18">
        <v>37500</v>
      </c>
      <c r="E11" s="18" t="s">
        <v>100</v>
      </c>
      <c r="F11" s="30">
        <v>62500</v>
      </c>
      <c r="G11" s="31"/>
      <c r="H11" s="30">
        <v>94500</v>
      </c>
      <c r="I11" s="31"/>
      <c r="K11" s="18"/>
      <c r="L11" s="18"/>
    </row>
    <row r="12" spans="1:12">
      <c r="A12" s="18" t="s">
        <v>98</v>
      </c>
      <c r="B12" s="18" t="s">
        <v>101</v>
      </c>
      <c r="C12" s="18">
        <v>85</v>
      </c>
      <c r="D12" s="18">
        <v>116300</v>
      </c>
      <c r="E12" s="18" t="s">
        <v>102</v>
      </c>
      <c r="F12" s="30">
        <v>36500</v>
      </c>
      <c r="G12" s="31"/>
      <c r="H12" s="30">
        <v>54000</v>
      </c>
      <c r="I12" s="31"/>
      <c r="K12" s="18"/>
      <c r="L12" s="18"/>
    </row>
    <row r="13" spans="1:12">
      <c r="A13" s="18" t="s">
        <v>103</v>
      </c>
      <c r="B13" s="18" t="s">
        <v>104</v>
      </c>
      <c r="C13" s="18">
        <v>89</v>
      </c>
      <c r="D13" s="18">
        <v>63000</v>
      </c>
      <c r="E13" s="18" t="s">
        <v>100</v>
      </c>
      <c r="F13" s="30">
        <v>77500</v>
      </c>
      <c r="G13" s="31"/>
      <c r="H13" s="30">
        <v>109500</v>
      </c>
      <c r="I13" s="31"/>
      <c r="K13" s="18"/>
      <c r="L13" s="18"/>
    </row>
    <row r="14" spans="1:12">
      <c r="A14" s="18" t="s">
        <v>103</v>
      </c>
      <c r="B14" s="18" t="s">
        <v>105</v>
      </c>
      <c r="C14" s="18">
        <v>88</v>
      </c>
      <c r="D14" s="18">
        <v>87500</v>
      </c>
      <c r="E14" s="18" t="s">
        <v>106</v>
      </c>
      <c r="F14" s="30">
        <v>205000</v>
      </c>
      <c r="G14" s="31"/>
      <c r="H14" s="30">
        <v>287500</v>
      </c>
      <c r="I14" s="31"/>
      <c r="K14" s="18"/>
      <c r="L14" s="18"/>
    </row>
    <row r="15" spans="1:12">
      <c r="A15" s="18" t="s">
        <v>107</v>
      </c>
      <c r="B15" s="18" t="s">
        <v>108</v>
      </c>
      <c r="C15" s="18">
        <v>89</v>
      </c>
      <c r="D15" s="18">
        <v>21000</v>
      </c>
      <c r="E15" s="18" t="s">
        <v>109</v>
      </c>
      <c r="F15" s="30">
        <v>92500</v>
      </c>
      <c r="G15" s="31"/>
      <c r="H15" s="30">
        <v>129500</v>
      </c>
      <c r="I15" s="31"/>
      <c r="K15" s="18"/>
      <c r="L15" s="18"/>
    </row>
    <row r="16" spans="1:12">
      <c r="A16" s="18" t="s">
        <v>110</v>
      </c>
      <c r="B16" s="18" t="s">
        <v>111</v>
      </c>
      <c r="C16" s="18">
        <v>78</v>
      </c>
      <c r="D16" s="18">
        <v>112000</v>
      </c>
      <c r="E16" s="18" t="s">
        <v>112</v>
      </c>
      <c r="F16" s="30">
        <v>27500</v>
      </c>
      <c r="G16" s="31"/>
      <c r="H16" s="30">
        <v>43500</v>
      </c>
      <c r="I16" s="31"/>
      <c r="K16" s="18"/>
      <c r="L16" s="18"/>
    </row>
    <row r="17" spans="1:12">
      <c r="A17" s="32" t="s">
        <v>113</v>
      </c>
      <c r="B17" s="33"/>
      <c r="C17" s="33"/>
      <c r="D17" s="33"/>
      <c r="E17" s="33"/>
      <c r="F17" s="34"/>
      <c r="G17" s="35"/>
      <c r="H17" s="34"/>
      <c r="I17" s="35"/>
      <c r="K17" s="18"/>
      <c r="L17" s="18"/>
    </row>
    <row r="18" spans="1:12">
      <c r="K18" s="18"/>
      <c r="L18" s="18"/>
    </row>
    <row r="19" spans="1:12">
      <c r="K19" s="18"/>
      <c r="L19" s="18"/>
    </row>
    <row r="20" spans="1:12" ht="15.75">
      <c r="A20" s="3"/>
      <c r="B20" s="3"/>
      <c r="C20" s="3"/>
      <c r="D20" s="3"/>
      <c r="E20" s="3"/>
      <c r="F20" s="3"/>
      <c r="G20" s="3"/>
      <c r="H20" s="3"/>
      <c r="I20" s="3"/>
      <c r="K20" s="18"/>
      <c r="L20" s="18"/>
    </row>
    <row r="21" spans="1:12" ht="15.75">
      <c r="A21" s="3"/>
      <c r="B21" s="3"/>
      <c r="C21" s="3"/>
      <c r="D21" s="3"/>
      <c r="E21" s="3"/>
      <c r="F21" s="3"/>
      <c r="G21" s="3"/>
      <c r="H21" s="3"/>
      <c r="I21" s="3"/>
    </row>
    <row r="22" spans="1:12" ht="15.75">
      <c r="A22" s="3"/>
      <c r="B22" s="3"/>
      <c r="C22" s="3"/>
      <c r="D22" s="3"/>
      <c r="E22" s="3"/>
      <c r="F22" s="3"/>
      <c r="G22" s="3"/>
      <c r="H22" s="3"/>
      <c r="I22" s="3"/>
      <c r="K22" s="18"/>
      <c r="L22" s="18"/>
    </row>
    <row r="23" spans="1:12" s="37" customFormat="1">
      <c r="A23" s="18"/>
      <c r="B23" s="18"/>
      <c r="C23" s="18"/>
      <c r="D23" s="18"/>
      <c r="E23" s="18"/>
      <c r="F23" s="18"/>
      <c r="G23" s="18"/>
      <c r="H23" s="18"/>
      <c r="I23" s="36"/>
    </row>
    <row r="24" spans="1:12">
      <c r="F24" s="18"/>
      <c r="G24" s="18"/>
      <c r="H24" s="18"/>
      <c r="K24" s="18"/>
      <c r="L24" s="18"/>
    </row>
    <row r="100" spans="1:9" ht="15.75">
      <c r="A100" s="38" t="s">
        <v>14</v>
      </c>
      <c r="B100" s="39"/>
      <c r="C100" s="39"/>
      <c r="D100" s="39"/>
      <c r="E100" s="39"/>
      <c r="F100" s="39"/>
      <c r="G100" s="39"/>
      <c r="H100" s="39"/>
      <c r="I100" s="39"/>
    </row>
    <row r="101" spans="1:9">
      <c r="A101" s="39"/>
      <c r="B101" s="39"/>
      <c r="C101" s="39"/>
      <c r="D101" s="39"/>
      <c r="E101" s="39"/>
      <c r="F101" s="39"/>
      <c r="G101" s="39"/>
      <c r="H101" s="39"/>
      <c r="I101" s="39"/>
    </row>
    <row r="102" spans="1:9" ht="15.75">
      <c r="A102" s="38" t="s">
        <v>88</v>
      </c>
      <c r="B102" s="39"/>
      <c r="C102" s="39"/>
      <c r="D102" s="39"/>
      <c r="E102" s="39"/>
      <c r="F102" s="40"/>
      <c r="G102" s="40"/>
      <c r="H102" s="40"/>
      <c r="I102" s="40"/>
    </row>
    <row r="103" spans="1:9">
      <c r="A103" s="41"/>
      <c r="B103" s="39"/>
      <c r="C103" s="39"/>
      <c r="D103" s="39"/>
      <c r="E103" s="39"/>
      <c r="F103" s="40"/>
      <c r="G103" s="40"/>
      <c r="H103" s="40"/>
      <c r="I103" s="40"/>
    </row>
    <row r="104" spans="1:9">
      <c r="A104" s="41" t="s">
        <v>89</v>
      </c>
      <c r="B104" s="42">
        <v>11.98</v>
      </c>
      <c r="C104" s="39" t="s">
        <v>347</v>
      </c>
      <c r="D104" s="39"/>
      <c r="E104" s="39"/>
      <c r="F104" s="40"/>
      <c r="G104" s="40"/>
      <c r="H104" s="40"/>
      <c r="I104" s="40"/>
    </row>
    <row r="105" spans="1:9">
      <c r="A105" s="39"/>
      <c r="B105" s="39"/>
      <c r="C105" s="39"/>
      <c r="D105" s="39"/>
      <c r="E105" s="39"/>
      <c r="F105" s="40"/>
      <c r="G105" s="40"/>
      <c r="H105" s="40"/>
      <c r="I105" s="40"/>
    </row>
    <row r="106" spans="1:9">
      <c r="A106" s="43"/>
      <c r="B106" s="43"/>
      <c r="C106" s="43"/>
      <c r="D106" s="43"/>
      <c r="E106" s="43"/>
      <c r="F106" s="44" t="s">
        <v>90</v>
      </c>
      <c r="G106" s="45"/>
      <c r="H106" s="44" t="s">
        <v>91</v>
      </c>
      <c r="I106" s="45"/>
    </row>
    <row r="107" spans="1:9">
      <c r="A107" s="46" t="s">
        <v>92</v>
      </c>
      <c r="B107" s="46" t="s">
        <v>93</v>
      </c>
      <c r="C107" s="46" t="s">
        <v>94</v>
      </c>
      <c r="D107" s="46" t="s">
        <v>95</v>
      </c>
      <c r="E107" s="46" t="s">
        <v>96</v>
      </c>
      <c r="F107" s="47" t="s">
        <v>286</v>
      </c>
      <c r="G107" s="48" t="s">
        <v>97</v>
      </c>
      <c r="H107" s="47" t="s">
        <v>286</v>
      </c>
      <c r="I107" s="48" t="s">
        <v>97</v>
      </c>
    </row>
    <row r="108" spans="1:9">
      <c r="A108" s="39" t="s">
        <v>98</v>
      </c>
      <c r="B108" s="39" t="s">
        <v>99</v>
      </c>
      <c r="C108" s="39">
        <v>88</v>
      </c>
      <c r="D108" s="39">
        <v>37500</v>
      </c>
      <c r="E108" s="39" t="s">
        <v>100</v>
      </c>
      <c r="F108" s="49">
        <v>62500</v>
      </c>
      <c r="G108" s="50">
        <f>F108/100*$B$104</f>
        <v>7487.5</v>
      </c>
      <c r="H108" s="49">
        <v>94500</v>
      </c>
      <c r="I108" s="50">
        <f t="shared" ref="I108:I113" si="0">H108/100*$B$104</f>
        <v>11321.1</v>
      </c>
    </row>
    <row r="109" spans="1:9">
      <c r="A109" s="39" t="s">
        <v>98</v>
      </c>
      <c r="B109" s="39" t="s">
        <v>101</v>
      </c>
      <c r="C109" s="39">
        <v>85</v>
      </c>
      <c r="D109" s="39">
        <v>116300</v>
      </c>
      <c r="E109" s="39" t="s">
        <v>102</v>
      </c>
      <c r="F109" s="49">
        <v>36500</v>
      </c>
      <c r="G109" s="50">
        <f t="shared" ref="G109:G113" si="1">F109/100*$B$104</f>
        <v>4372.7</v>
      </c>
      <c r="H109" s="49">
        <v>54000</v>
      </c>
      <c r="I109" s="50">
        <f t="shared" si="0"/>
        <v>6469.2</v>
      </c>
    </row>
    <row r="110" spans="1:9">
      <c r="A110" s="39" t="s">
        <v>103</v>
      </c>
      <c r="B110" s="39" t="s">
        <v>104</v>
      </c>
      <c r="C110" s="39">
        <v>89</v>
      </c>
      <c r="D110" s="39">
        <v>63000</v>
      </c>
      <c r="E110" s="39" t="s">
        <v>100</v>
      </c>
      <c r="F110" s="49">
        <v>77500</v>
      </c>
      <c r="G110" s="50">
        <f t="shared" si="1"/>
        <v>9284.5</v>
      </c>
      <c r="H110" s="49">
        <v>109500</v>
      </c>
      <c r="I110" s="50">
        <f t="shared" si="0"/>
        <v>13118.1</v>
      </c>
    </row>
    <row r="111" spans="1:9">
      <c r="A111" s="39" t="s">
        <v>103</v>
      </c>
      <c r="B111" s="39" t="s">
        <v>105</v>
      </c>
      <c r="C111" s="39">
        <v>88</v>
      </c>
      <c r="D111" s="39">
        <v>87500</v>
      </c>
      <c r="E111" s="39" t="s">
        <v>106</v>
      </c>
      <c r="F111" s="49">
        <v>205000</v>
      </c>
      <c r="G111" s="50">
        <f t="shared" si="1"/>
        <v>24559</v>
      </c>
      <c r="H111" s="49">
        <v>287500</v>
      </c>
      <c r="I111" s="50">
        <f t="shared" si="0"/>
        <v>34442.5</v>
      </c>
    </row>
    <row r="112" spans="1:9">
      <c r="A112" s="39" t="s">
        <v>107</v>
      </c>
      <c r="B112" s="39" t="s">
        <v>108</v>
      </c>
      <c r="C112" s="39">
        <v>89</v>
      </c>
      <c r="D112" s="39">
        <v>21000</v>
      </c>
      <c r="E112" s="39" t="s">
        <v>109</v>
      </c>
      <c r="F112" s="49">
        <v>92500</v>
      </c>
      <c r="G112" s="50">
        <f t="shared" si="1"/>
        <v>11081.5</v>
      </c>
      <c r="H112" s="49">
        <v>129500</v>
      </c>
      <c r="I112" s="50">
        <f t="shared" si="0"/>
        <v>15514.1</v>
      </c>
    </row>
    <row r="113" spans="1:9">
      <c r="A113" s="39" t="s">
        <v>110</v>
      </c>
      <c r="B113" s="39" t="s">
        <v>111</v>
      </c>
      <c r="C113" s="39">
        <v>78</v>
      </c>
      <c r="D113" s="39">
        <v>112000</v>
      </c>
      <c r="E113" s="39" t="s">
        <v>112</v>
      </c>
      <c r="F113" s="49">
        <v>27500</v>
      </c>
      <c r="G113" s="50">
        <f t="shared" si="1"/>
        <v>3294.5</v>
      </c>
      <c r="H113" s="49">
        <v>43500</v>
      </c>
      <c r="I113" s="50">
        <f t="shared" si="0"/>
        <v>5211.3</v>
      </c>
    </row>
    <row r="114" spans="1:9">
      <c r="A114" s="51" t="s">
        <v>113</v>
      </c>
      <c r="B114" s="52"/>
      <c r="C114" s="52"/>
      <c r="D114" s="52"/>
      <c r="E114" s="52"/>
      <c r="F114" s="53">
        <f>SUM(F108:F113)</f>
        <v>501500</v>
      </c>
      <c r="G114" s="53">
        <f>SUM(G108:G113)</f>
        <v>60079.7</v>
      </c>
      <c r="H114" s="53">
        <f>SUM(H108:H113)</f>
        <v>718500</v>
      </c>
      <c r="I114" s="53">
        <f>SUM(I108:I113)</f>
        <v>86076.3</v>
      </c>
    </row>
  </sheetData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4294967292" verticalDpi="4294967292" r:id="rId1"/>
  <headerFooter alignWithMargins="0">
    <oddHeader>&amp;F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zoomScaleNormal="100" workbookViewId="0"/>
  </sheetViews>
  <sheetFormatPr baseColWidth="10" defaultColWidth="11.5546875" defaultRowHeight="21"/>
  <cols>
    <col min="1" max="1" width="10.6640625" style="373" customWidth="1"/>
    <col min="2" max="5" width="20.33203125" style="373" customWidth="1"/>
    <col min="6" max="16384" width="11.5546875" style="366"/>
  </cols>
  <sheetData>
    <row r="1" spans="1:6">
      <c r="A1" s="390" t="s">
        <v>293</v>
      </c>
      <c r="B1" s="391" t="s">
        <v>321</v>
      </c>
      <c r="C1" s="391"/>
      <c r="D1" s="392"/>
      <c r="E1" s="393"/>
    </row>
    <row r="2" spans="1:6">
      <c r="A2" s="394"/>
      <c r="B2" s="367" t="s">
        <v>302</v>
      </c>
      <c r="C2" s="367"/>
      <c r="D2" s="368"/>
      <c r="E2" s="395"/>
    </row>
    <row r="3" spans="1:6">
      <c r="A3" s="396"/>
      <c r="B3" s="397" t="s">
        <v>114</v>
      </c>
      <c r="C3" s="397"/>
      <c r="D3" s="398"/>
      <c r="E3" s="399"/>
    </row>
    <row r="4" spans="1:6" s="372" customFormat="1">
      <c r="A4" s="369"/>
      <c r="B4" s="370"/>
      <c r="C4" s="370"/>
      <c r="D4" s="371"/>
      <c r="E4" s="371"/>
    </row>
    <row r="5" spans="1:6" ht="28.5">
      <c r="A5" s="400" t="s">
        <v>301</v>
      </c>
    </row>
    <row r="6" spans="1:6">
      <c r="F6" s="179"/>
    </row>
    <row r="7" spans="1:6">
      <c r="A7" s="374"/>
      <c r="B7" s="375" t="s">
        <v>115</v>
      </c>
      <c r="C7" s="375" t="s">
        <v>116</v>
      </c>
      <c r="D7" s="375" t="s">
        <v>64</v>
      </c>
      <c r="E7" s="375" t="s">
        <v>117</v>
      </c>
      <c r="F7" s="179"/>
    </row>
    <row r="8" spans="1:6">
      <c r="A8" s="376">
        <v>32509</v>
      </c>
      <c r="B8" s="377">
        <v>120456</v>
      </c>
      <c r="C8" s="377">
        <v>130560</v>
      </c>
      <c r="D8" s="377">
        <v>30678</v>
      </c>
      <c r="E8" s="377">
        <v>78500</v>
      </c>
      <c r="F8" s="179"/>
    </row>
    <row r="9" spans="1:6">
      <c r="A9" s="376">
        <v>32540</v>
      </c>
      <c r="B9" s="377">
        <v>156002</v>
      </c>
      <c r="C9" s="377">
        <v>125630</v>
      </c>
      <c r="D9" s="377">
        <v>21563</v>
      </c>
      <c r="E9" s="377">
        <v>51288</v>
      </c>
      <c r="F9" s="179"/>
    </row>
    <row r="10" spans="1:6">
      <c r="A10" s="376">
        <v>32568</v>
      </c>
      <c r="B10" s="377">
        <v>178265</v>
      </c>
      <c r="C10" s="377">
        <v>102560</v>
      </c>
      <c r="D10" s="377">
        <v>44321</v>
      </c>
      <c r="E10" s="377">
        <v>64830</v>
      </c>
    </row>
    <row r="11" spans="1:6">
      <c r="A11" s="376">
        <v>32599</v>
      </c>
      <c r="B11" s="377">
        <v>145620</v>
      </c>
      <c r="C11" s="377">
        <v>98651</v>
      </c>
      <c r="D11" s="377">
        <v>40561</v>
      </c>
      <c r="E11" s="377">
        <v>70842</v>
      </c>
    </row>
    <row r="12" spans="1:6">
      <c r="A12" s="376">
        <v>32629</v>
      </c>
      <c r="B12" s="377">
        <v>160255</v>
      </c>
      <c r="C12" s="377">
        <v>145063</v>
      </c>
      <c r="D12" s="377">
        <v>43162</v>
      </c>
      <c r="E12" s="377">
        <v>80254</v>
      </c>
    </row>
    <row r="13" spans="1:6">
      <c r="A13" s="376">
        <v>32660</v>
      </c>
      <c r="B13" s="377">
        <v>100562</v>
      </c>
      <c r="C13" s="377">
        <v>156323</v>
      </c>
      <c r="D13" s="377">
        <v>35126</v>
      </c>
      <c r="E13" s="377">
        <v>59602</v>
      </c>
    </row>
    <row r="14" spans="1:6">
      <c r="A14" s="376">
        <v>32690</v>
      </c>
      <c r="B14" s="377">
        <v>112560</v>
      </c>
      <c r="C14" s="377">
        <v>126539</v>
      </c>
      <c r="D14" s="377">
        <v>34065</v>
      </c>
      <c r="E14" s="377">
        <v>63479</v>
      </c>
    </row>
    <row r="15" spans="1:6">
      <c r="A15" s="376">
        <v>32721</v>
      </c>
      <c r="B15" s="377">
        <v>130256</v>
      </c>
      <c r="C15" s="377">
        <v>125436</v>
      </c>
      <c r="D15" s="377">
        <v>20562</v>
      </c>
      <c r="E15" s="377">
        <v>75177</v>
      </c>
    </row>
    <row r="16" spans="1:6">
      <c r="A16" s="376">
        <v>32752</v>
      </c>
      <c r="B16" s="377">
        <v>178632</v>
      </c>
      <c r="C16" s="377">
        <v>143621</v>
      </c>
      <c r="D16" s="377">
        <v>29735</v>
      </c>
      <c r="E16" s="377">
        <v>52348</v>
      </c>
    </row>
    <row r="17" spans="1:5">
      <c r="A17" s="376">
        <v>32782</v>
      </c>
      <c r="B17" s="377">
        <v>198523</v>
      </c>
      <c r="C17" s="377">
        <v>105621</v>
      </c>
      <c r="D17" s="377">
        <v>37196</v>
      </c>
      <c r="E17" s="377">
        <v>84317</v>
      </c>
    </row>
    <row r="18" spans="1:5">
      <c r="A18" s="376">
        <v>32813</v>
      </c>
      <c r="B18" s="377">
        <v>125608</v>
      </c>
      <c r="C18" s="377">
        <v>132624</v>
      </c>
      <c r="D18" s="377">
        <v>31854</v>
      </c>
      <c r="E18" s="377">
        <v>91032</v>
      </c>
    </row>
    <row r="19" spans="1:5">
      <c r="A19" s="376">
        <v>32843</v>
      </c>
      <c r="B19" s="377">
        <v>185623</v>
      </c>
      <c r="C19" s="377">
        <v>99423</v>
      </c>
      <c r="D19" s="377">
        <v>33588</v>
      </c>
      <c r="E19" s="377">
        <v>74610</v>
      </c>
    </row>
    <row r="20" spans="1:5">
      <c r="A20" s="374" t="s">
        <v>113</v>
      </c>
      <c r="B20" s="378"/>
      <c r="C20" s="378"/>
      <c r="D20" s="378"/>
      <c r="E20" s="378"/>
    </row>
    <row r="21" spans="1:5">
      <c r="A21" s="374" t="s">
        <v>118</v>
      </c>
      <c r="B21" s="379"/>
      <c r="C21" s="379"/>
      <c r="D21" s="379"/>
      <c r="E21" s="379"/>
    </row>
    <row r="22" spans="1:5">
      <c r="A22" s="371"/>
      <c r="B22" s="371"/>
    </row>
    <row r="23" spans="1:5">
      <c r="A23" s="371"/>
      <c r="B23" s="371"/>
    </row>
    <row r="99" spans="1:5">
      <c r="A99" s="380" t="s">
        <v>14</v>
      </c>
      <c r="B99" s="381"/>
      <c r="C99" s="381"/>
      <c r="D99" s="381"/>
      <c r="E99" s="381"/>
    </row>
    <row r="100" spans="1:5">
      <c r="A100" s="381"/>
      <c r="B100" s="381"/>
      <c r="C100" s="381"/>
      <c r="D100" s="381"/>
      <c r="E100" s="381"/>
    </row>
    <row r="101" spans="1:5">
      <c r="A101" s="382" t="s">
        <v>301</v>
      </c>
      <c r="B101" s="383"/>
      <c r="C101" s="383"/>
      <c r="D101" s="383"/>
      <c r="E101" s="383"/>
    </row>
    <row r="102" spans="1:5">
      <c r="A102" s="383"/>
      <c r="B102" s="383"/>
      <c r="C102" s="383"/>
      <c r="D102" s="383"/>
      <c r="E102" s="383"/>
    </row>
    <row r="103" spans="1:5">
      <c r="A103" s="384"/>
      <c r="B103" s="385" t="s">
        <v>115</v>
      </c>
      <c r="C103" s="385" t="s">
        <v>116</v>
      </c>
      <c r="D103" s="385" t="s">
        <v>64</v>
      </c>
      <c r="E103" s="385" t="s">
        <v>117</v>
      </c>
    </row>
    <row r="104" spans="1:5">
      <c r="A104" s="386">
        <v>32509</v>
      </c>
      <c r="B104" s="387">
        <v>120456</v>
      </c>
      <c r="C104" s="387">
        <v>130560</v>
      </c>
      <c r="D104" s="387">
        <v>30678</v>
      </c>
      <c r="E104" s="387">
        <v>78500</v>
      </c>
    </row>
    <row r="105" spans="1:5">
      <c r="A105" s="386">
        <v>32540</v>
      </c>
      <c r="B105" s="387">
        <v>156002</v>
      </c>
      <c r="C105" s="387">
        <v>125630</v>
      </c>
      <c r="D105" s="387">
        <v>21563</v>
      </c>
      <c r="E105" s="387">
        <v>51288</v>
      </c>
    </row>
    <row r="106" spans="1:5">
      <c r="A106" s="386">
        <v>32568</v>
      </c>
      <c r="B106" s="387">
        <v>178265</v>
      </c>
      <c r="C106" s="387">
        <v>102560</v>
      </c>
      <c r="D106" s="387">
        <v>44321</v>
      </c>
      <c r="E106" s="387">
        <v>64830</v>
      </c>
    </row>
    <row r="107" spans="1:5">
      <c r="A107" s="386">
        <v>32599</v>
      </c>
      <c r="B107" s="387">
        <v>145620</v>
      </c>
      <c r="C107" s="387">
        <v>98651</v>
      </c>
      <c r="D107" s="387">
        <v>40561</v>
      </c>
      <c r="E107" s="387">
        <v>70842</v>
      </c>
    </row>
    <row r="108" spans="1:5">
      <c r="A108" s="386">
        <v>32629</v>
      </c>
      <c r="B108" s="387">
        <v>160255</v>
      </c>
      <c r="C108" s="387">
        <v>145063</v>
      </c>
      <c r="D108" s="387">
        <v>43162</v>
      </c>
      <c r="E108" s="387">
        <v>80254</v>
      </c>
    </row>
    <row r="109" spans="1:5">
      <c r="A109" s="386">
        <v>32660</v>
      </c>
      <c r="B109" s="387">
        <v>100562</v>
      </c>
      <c r="C109" s="387">
        <v>156323</v>
      </c>
      <c r="D109" s="387">
        <v>35126</v>
      </c>
      <c r="E109" s="387">
        <v>59602</v>
      </c>
    </row>
    <row r="110" spans="1:5">
      <c r="A110" s="386">
        <v>32690</v>
      </c>
      <c r="B110" s="387">
        <v>112560</v>
      </c>
      <c r="C110" s="387">
        <v>126539</v>
      </c>
      <c r="D110" s="387">
        <v>34065</v>
      </c>
      <c r="E110" s="387">
        <v>63479</v>
      </c>
    </row>
    <row r="111" spans="1:5">
      <c r="A111" s="386">
        <v>32721</v>
      </c>
      <c r="B111" s="387">
        <v>130256</v>
      </c>
      <c r="C111" s="387">
        <v>125436</v>
      </c>
      <c r="D111" s="387">
        <v>20562</v>
      </c>
      <c r="E111" s="387">
        <v>75177</v>
      </c>
    </row>
    <row r="112" spans="1:5">
      <c r="A112" s="386">
        <v>32752</v>
      </c>
      <c r="B112" s="387">
        <v>178632</v>
      </c>
      <c r="C112" s="387">
        <v>143621</v>
      </c>
      <c r="D112" s="387">
        <v>29735</v>
      </c>
      <c r="E112" s="387">
        <v>52348</v>
      </c>
    </row>
    <row r="113" spans="1:5">
      <c r="A113" s="386">
        <v>32782</v>
      </c>
      <c r="B113" s="387">
        <v>198523</v>
      </c>
      <c r="C113" s="387">
        <v>105621</v>
      </c>
      <c r="D113" s="387">
        <v>37196</v>
      </c>
      <c r="E113" s="387">
        <v>84317</v>
      </c>
    </row>
    <row r="114" spans="1:5">
      <c r="A114" s="386">
        <v>32813</v>
      </c>
      <c r="B114" s="387">
        <v>125608</v>
      </c>
      <c r="C114" s="387">
        <v>132624</v>
      </c>
      <c r="D114" s="387">
        <v>31854</v>
      </c>
      <c r="E114" s="387">
        <v>91032</v>
      </c>
    </row>
    <row r="115" spans="1:5">
      <c r="A115" s="386">
        <v>32843</v>
      </c>
      <c r="B115" s="387">
        <v>185623</v>
      </c>
      <c r="C115" s="387">
        <v>99423</v>
      </c>
      <c r="D115" s="387">
        <v>33588</v>
      </c>
      <c r="E115" s="387">
        <v>74610</v>
      </c>
    </row>
    <row r="116" spans="1:5">
      <c r="A116" s="384" t="s">
        <v>113</v>
      </c>
      <c r="B116" s="388">
        <f>SUM(B104:B115)</f>
        <v>1792362</v>
      </c>
      <c r="C116" s="388">
        <f>SUM(C104:C115)</f>
        <v>1492051</v>
      </c>
      <c r="D116" s="388">
        <f>SUM(D104:D115)</f>
        <v>402411</v>
      </c>
      <c r="E116" s="388">
        <f>SUM(E104:E115)</f>
        <v>846279</v>
      </c>
    </row>
    <row r="117" spans="1:5">
      <c r="A117" s="384" t="s">
        <v>118</v>
      </c>
      <c r="B117" s="389">
        <f>B116/SUM($B$116:$E$116)</f>
        <v>0.39539406009525924</v>
      </c>
      <c r="C117" s="389">
        <f>C116/SUM($B$116:$E$116)</f>
        <v>0.32914562056057406</v>
      </c>
      <c r="D117" s="389">
        <f>D116/SUM($B$116:$E$116)</f>
        <v>8.8771642735671355E-2</v>
      </c>
      <c r="E117" s="389">
        <f>E116/SUM($B$116:$E$116)</f>
        <v>0.18668867660849534</v>
      </c>
    </row>
  </sheetData>
  <pageMargins left="0.98425196850393704" right="0.59055118110236227" top="0.78740157480314965" bottom="0.78740157480314965" header="0.51181102362204722" footer="0.31496062992125984"/>
  <pageSetup paperSize="9" orientation="landscape" horizontalDpi="4294967292" verticalDpi="0" r:id="rId1"/>
  <headerFooter alignWithMargins="0">
    <oddFooter>&amp;L&amp;D&amp;RSeite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1</vt:i4>
      </vt:variant>
    </vt:vector>
  </HeadingPairs>
  <TitlesOfParts>
    <vt:vector size="21" baseType="lpstr">
      <vt:lpstr>Information</vt:lpstr>
      <vt:lpstr>1. Lohn</vt:lpstr>
      <vt:lpstr>2. Wasserverbrauch</vt:lpstr>
      <vt:lpstr>3. Aktie</vt:lpstr>
      <vt:lpstr>4. Rezept</vt:lpstr>
      <vt:lpstr>5. Umsatzentwicklung</vt:lpstr>
      <vt:lpstr>6. Mitarbeiterumsätze</vt:lpstr>
      <vt:lpstr>7. Kurs</vt:lpstr>
      <vt:lpstr>8. Ertrag</vt:lpstr>
      <vt:lpstr>9. Lohnabrechng.</vt:lpstr>
      <vt:lpstr>10. Kostenanalyse</vt:lpstr>
      <vt:lpstr>11. Vertreterverkäufe</vt:lpstr>
      <vt:lpstr>12. Einmaleins</vt:lpstr>
      <vt:lpstr>13. Energie</vt:lpstr>
      <vt:lpstr>14. Umsatzverteilung</vt:lpstr>
      <vt:lpstr>15. Konkurrenzanalyse</vt:lpstr>
      <vt:lpstr>16. Artikel-Kalkulation</vt:lpstr>
      <vt:lpstr>17. Verbrauch</vt:lpstr>
      <vt:lpstr>18. Energieumsatz</vt:lpstr>
      <vt:lpstr>19. Renault</vt:lpstr>
      <vt:lpstr>'16. Artikel-Kalkulation'!Druckbereich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Übungssammlung 1: absolute-relative Bezüge</dc:title>
  <dc:subject>arithmetisch</dc:subject>
  <dc:creator>Jürg Lippuner</dc:creator>
  <cp:keywords>relativer Bezug, absoluter Bezug</cp:keywords>
  <cp:lastModifiedBy>Jürg Lippuner</cp:lastModifiedBy>
  <cp:lastPrinted>2013-11-29T10:17:42Z</cp:lastPrinted>
  <dcterms:created xsi:type="dcterms:W3CDTF">2009-12-11T13:54:45Z</dcterms:created>
  <dcterms:modified xsi:type="dcterms:W3CDTF">2018-01-15T15:55:57Z</dcterms:modified>
</cp:coreProperties>
</file>