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l06.ch\MIT\LippunerJ\Desktop\"/>
    </mc:Choice>
  </mc:AlternateContent>
  <bookViews>
    <workbookView xWindow="0" yWindow="0" windowWidth="20520" windowHeight="9456" tabRatio="708"/>
  </bookViews>
  <sheets>
    <sheet name="Information" sheetId="1" r:id="rId1"/>
    <sheet name="1. Umsatzstatistik" sheetId="2" r:id="rId2"/>
    <sheet name="2. Marge" sheetId="3" r:id="rId3"/>
    <sheet name="3. Rabatt" sheetId="11" r:id="rId4"/>
    <sheet name="4. Bestellformular" sheetId="4" r:id="rId5"/>
    <sheet name="5. Angebotsvergleich" sheetId="6" r:id="rId6"/>
    <sheet name="6. Bezugskalkulation" sheetId="7" r:id="rId7"/>
    <sheet name="7. Umsatzanteil" sheetId="10" r:id="rId8"/>
    <sheet name="8. MwSt-addieren" sheetId="12" r:id="rId9"/>
    <sheet name="8b. MwSt-abziehen" sheetId="13" r:id="rId10"/>
    <sheet name="9. Reisekosten" sheetId="5" r:id="rId11"/>
    <sheet name="10. Personalaufwand" sheetId="8" r:id="rId12"/>
    <sheet name="11. Lohnabrechnung" sheetId="9" r:id="rId13"/>
  </sheets>
  <externalReferences>
    <externalReference r:id="rId14"/>
    <externalReference r:id="rId15"/>
  </externalReferences>
  <definedNames>
    <definedName name="Formeln" localSheetId="3">[1]Einmaleins!$M$3,[1]Einmaleins!$B$4:$K$13</definedName>
    <definedName name="Formeln" localSheetId="7">[1]Einmaleins!$M$3,[1]Einmaleins!$B$4:$K$13</definedName>
    <definedName name="Formeln">[2]Einmaleins!$M$3,[2]Einmaleins!$B$4:$K$13</definedName>
    <definedName name="Kurs" localSheetId="2">'2. Marge'!#REF!</definedName>
  </definedNames>
  <calcPr calcId="162913"/>
</workbook>
</file>

<file path=xl/calcChain.xml><?xml version="1.0" encoding="utf-8"?>
<calcChain xmlns="http://schemas.openxmlformats.org/spreadsheetml/2006/main">
  <c r="C105" i="13" l="1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04" i="13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04" i="12"/>
  <c r="B108" i="10" l="1"/>
  <c r="F107" i="10"/>
  <c r="C108" i="10" s="1"/>
  <c r="G109" i="11"/>
  <c r="G111" i="11"/>
  <c r="H111" i="11" s="1"/>
  <c r="G113" i="11"/>
  <c r="G115" i="11"/>
  <c r="H115" i="11" s="1"/>
  <c r="G117" i="11"/>
  <c r="G119" i="11"/>
  <c r="H119" i="11" s="1"/>
  <c r="G121" i="11"/>
  <c r="G123" i="11"/>
  <c r="H123" i="11" s="1"/>
  <c r="G125" i="11"/>
  <c r="G108" i="11"/>
  <c r="H108" i="11" s="1"/>
  <c r="E109" i="11"/>
  <c r="H109" i="11" s="1"/>
  <c r="E110" i="11"/>
  <c r="G110" i="11" s="1"/>
  <c r="E111" i="11"/>
  <c r="E112" i="11"/>
  <c r="G112" i="11" s="1"/>
  <c r="H112" i="11" s="1"/>
  <c r="E113" i="11"/>
  <c r="H113" i="11" s="1"/>
  <c r="E114" i="11"/>
  <c r="G114" i="11" s="1"/>
  <c r="E115" i="11"/>
  <c r="E116" i="11"/>
  <c r="G116" i="11" s="1"/>
  <c r="H116" i="11" s="1"/>
  <c r="E117" i="11"/>
  <c r="H117" i="11" s="1"/>
  <c r="E118" i="11"/>
  <c r="G118" i="11" s="1"/>
  <c r="E119" i="11"/>
  <c r="E120" i="11"/>
  <c r="G120" i="11" s="1"/>
  <c r="H120" i="11" s="1"/>
  <c r="E121" i="11"/>
  <c r="H121" i="11" s="1"/>
  <c r="E122" i="11"/>
  <c r="G122" i="11" s="1"/>
  <c r="E123" i="11"/>
  <c r="E124" i="11"/>
  <c r="G124" i="11" s="1"/>
  <c r="H124" i="11" s="1"/>
  <c r="E125" i="11"/>
  <c r="H125" i="11" s="1"/>
  <c r="E126" i="11"/>
  <c r="G126" i="11" s="1"/>
  <c r="E108" i="11"/>
  <c r="J27" i="11"/>
  <c r="L25" i="11"/>
  <c r="J25" i="11"/>
  <c r="L24" i="11"/>
  <c r="J24" i="11"/>
  <c r="L23" i="11"/>
  <c r="J23" i="11"/>
  <c r="L22" i="11"/>
  <c r="J22" i="11"/>
  <c r="L21" i="11"/>
  <c r="J21" i="11"/>
  <c r="L20" i="11"/>
  <c r="J20" i="11"/>
  <c r="L19" i="11"/>
  <c r="J19" i="11"/>
  <c r="L18" i="11"/>
  <c r="J18" i="11"/>
  <c r="L17" i="11"/>
  <c r="J17" i="11"/>
  <c r="L16" i="11"/>
  <c r="J16" i="11"/>
  <c r="L15" i="11"/>
  <c r="J15" i="11"/>
  <c r="L14" i="11"/>
  <c r="J14" i="11"/>
  <c r="L13" i="11"/>
  <c r="J13" i="11"/>
  <c r="L12" i="11"/>
  <c r="J12" i="11"/>
  <c r="L11" i="11"/>
  <c r="J11" i="11"/>
  <c r="L10" i="11"/>
  <c r="J10" i="11"/>
  <c r="L9" i="11"/>
  <c r="J9" i="11"/>
  <c r="L8" i="11"/>
  <c r="J8" i="11"/>
  <c r="L7" i="11"/>
  <c r="L27" i="11" s="1"/>
  <c r="J7" i="11"/>
  <c r="P7" i="10"/>
  <c r="O7" i="10"/>
  <c r="N7" i="10"/>
  <c r="M7" i="10"/>
  <c r="K7" i="10"/>
  <c r="J7" i="10"/>
  <c r="I7" i="10"/>
  <c r="H7" i="10"/>
  <c r="Q6" i="10"/>
  <c r="L6" i="10"/>
  <c r="E105" i="3"/>
  <c r="E106" i="3"/>
  <c r="E107" i="3"/>
  <c r="E108" i="3"/>
  <c r="E109" i="3"/>
  <c r="E104" i="3"/>
  <c r="E106" i="2"/>
  <c r="E107" i="2"/>
  <c r="E108" i="2"/>
  <c r="E105" i="2"/>
  <c r="H126" i="11" l="1"/>
  <c r="H122" i="11"/>
  <c r="H118" i="11"/>
  <c r="H114" i="11"/>
  <c r="H110" i="11"/>
  <c r="H128" i="11" s="1"/>
  <c r="E108" i="10"/>
  <c r="D108" i="10"/>
  <c r="F114" i="9"/>
  <c r="F113" i="9"/>
  <c r="F112" i="9"/>
  <c r="F109" i="9"/>
  <c r="E109" i="9"/>
  <c r="D109" i="9"/>
  <c r="B103" i="9"/>
  <c r="F103" i="9" s="1"/>
  <c r="B8" i="9"/>
  <c r="F8" i="9" s="1"/>
  <c r="H104" i="8"/>
  <c r="I104" i="8" s="1"/>
  <c r="F104" i="8"/>
  <c r="G104" i="8" s="1"/>
  <c r="H103" i="8"/>
  <c r="I103" i="8" s="1"/>
  <c r="F103" i="8"/>
  <c r="G103" i="8" s="1"/>
  <c r="H102" i="8"/>
  <c r="I102" i="8" s="1"/>
  <c r="F102" i="8"/>
  <c r="G102" i="8" s="1"/>
  <c r="H101" i="8"/>
  <c r="I101" i="8" s="1"/>
  <c r="F101" i="8"/>
  <c r="G101" i="8" s="1"/>
  <c r="H100" i="8"/>
  <c r="I100" i="8" s="1"/>
  <c r="F100" i="8"/>
  <c r="G100" i="8" s="1"/>
  <c r="H99" i="8"/>
  <c r="I99" i="8" s="1"/>
  <c r="F99" i="8"/>
  <c r="G99" i="8" s="1"/>
  <c r="H98" i="8"/>
  <c r="I98" i="8" s="1"/>
  <c r="F98" i="8"/>
  <c r="G98" i="8" s="1"/>
  <c r="H97" i="8"/>
  <c r="I97" i="8" s="1"/>
  <c r="F97" i="8"/>
  <c r="G97" i="8" s="1"/>
  <c r="H96" i="8"/>
  <c r="I96" i="8" s="1"/>
  <c r="F96" i="8"/>
  <c r="G96" i="8" s="1"/>
  <c r="H95" i="8"/>
  <c r="I95" i="8" s="1"/>
  <c r="F95" i="8"/>
  <c r="G95" i="8" s="1"/>
  <c r="H94" i="8"/>
  <c r="I94" i="8" s="1"/>
  <c r="F94" i="8"/>
  <c r="G94" i="8" s="1"/>
  <c r="H93" i="8"/>
  <c r="I93" i="8" s="1"/>
  <c r="F93" i="8"/>
  <c r="G93" i="8" s="1"/>
  <c r="G116" i="5"/>
  <c r="I116" i="5"/>
  <c r="F116" i="5"/>
  <c r="I114" i="5"/>
  <c r="F112" i="5"/>
  <c r="F114" i="5" s="1"/>
  <c r="G112" i="5"/>
  <c r="G114" i="5" s="1"/>
  <c r="H112" i="5"/>
  <c r="H116" i="5" s="1"/>
  <c r="I112" i="5"/>
  <c r="J106" i="5"/>
  <c r="J107" i="5"/>
  <c r="J108" i="5"/>
  <c r="J109" i="5"/>
  <c r="J110" i="5"/>
  <c r="J111" i="5"/>
  <c r="J112" i="5"/>
  <c r="J114" i="5" s="1"/>
  <c r="E111" i="5"/>
  <c r="E107" i="5"/>
  <c r="E108" i="5"/>
  <c r="E109" i="5"/>
  <c r="E110" i="5"/>
  <c r="E106" i="5"/>
  <c r="A107" i="5"/>
  <c r="A108" i="5" s="1"/>
  <c r="A109" i="5" s="1"/>
  <c r="A110" i="5" s="1"/>
  <c r="A111" i="5" s="1"/>
  <c r="I103" i="5" s="1"/>
  <c r="G103" i="5"/>
  <c r="A14" i="5"/>
  <c r="A15" i="5" s="1"/>
  <c r="A16" i="5" s="1"/>
  <c r="A17" i="5" s="1"/>
  <c r="A18" i="5" s="1"/>
  <c r="H107" i="4"/>
  <c r="G114" i="4"/>
  <c r="I114" i="4" s="1"/>
  <c r="G113" i="4"/>
  <c r="I113" i="4" s="1"/>
  <c r="G112" i="4"/>
  <c r="I112" i="4" s="1"/>
  <c r="G111" i="4"/>
  <c r="I111" i="4" s="1"/>
  <c r="F106" i="2"/>
  <c r="F107" i="2"/>
  <c r="F108" i="2"/>
  <c r="F105" i="2"/>
  <c r="J116" i="5" l="1"/>
  <c r="H114" i="5"/>
  <c r="I116" i="4"/>
  <c r="I117" i="4" s="1"/>
  <c r="I119" i="4" s="1"/>
  <c r="F104" i="3"/>
  <c r="F105" i="3"/>
  <c r="F106" i="3"/>
  <c r="F107" i="3"/>
  <c r="F108" i="3"/>
  <c r="F109" i="3"/>
  <c r="G14" i="4"/>
  <c r="G15" i="4"/>
  <c r="G16" i="4"/>
  <c r="G17" i="4"/>
  <c r="I17" i="4" s="1"/>
  <c r="B112" i="6"/>
  <c r="C112" i="6"/>
  <c r="C113" i="6" s="1"/>
  <c r="C115" i="6" s="1"/>
  <c r="B113" i="6"/>
  <c r="B115" i="6" s="1"/>
  <c r="B119" i="6"/>
  <c r="C119" i="6"/>
  <c r="D113" i="7"/>
  <c r="C114" i="7"/>
  <c r="D114" i="7" s="1"/>
  <c r="D116" i="7" s="1"/>
  <c r="C117" i="7"/>
  <c r="D120" i="7"/>
  <c r="B116" i="6" l="1"/>
  <c r="B118" i="6" s="1"/>
  <c r="B121" i="6" s="1"/>
  <c r="C116" i="6"/>
  <c r="C118" i="6" s="1"/>
  <c r="C121" i="6" s="1"/>
  <c r="D117" i="7"/>
  <c r="D119" i="7" s="1"/>
  <c r="D122" i="7" s="1"/>
</calcChain>
</file>

<file path=xl/comments1.xml><?xml version="1.0" encoding="utf-8"?>
<comments xmlns="http://schemas.openxmlformats.org/spreadsheetml/2006/main">
  <authors>
    <author>Jürg Lippuner</author>
  </authors>
  <commentList>
    <comment ref="C4" authorId="0" shapeId="0">
      <text>
        <r>
          <rPr>
            <b/>
            <sz val="8"/>
            <color indexed="81"/>
            <rFont val="Tahoma"/>
            <family val="2"/>
          </rPr>
          <t>MwSt. = 7.7 %</t>
        </r>
      </text>
    </comment>
    <comment ref="C103" authorId="0" shapeId="0">
      <text>
        <r>
          <rPr>
            <b/>
            <sz val="8"/>
            <color indexed="81"/>
            <rFont val="Tahoma"/>
            <family val="2"/>
          </rPr>
          <t>MwSt = 7.7 %</t>
        </r>
      </text>
    </comment>
  </commentList>
</comments>
</file>

<file path=xl/comments2.xml><?xml version="1.0" encoding="utf-8"?>
<comments xmlns="http://schemas.openxmlformats.org/spreadsheetml/2006/main">
  <authors>
    <author>Jürg Lippuner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>MwSt = 7.7 %</t>
        </r>
      </text>
    </comment>
    <comment ref="B103" authorId="0" shapeId="0">
      <text>
        <r>
          <rPr>
            <b/>
            <sz val="8"/>
            <color indexed="81"/>
            <rFont val="Tahoma"/>
            <family val="2"/>
          </rPr>
          <t>MwSt = 7.7 %</t>
        </r>
      </text>
    </comment>
  </commentList>
</comments>
</file>

<file path=xl/sharedStrings.xml><?xml version="1.0" encoding="utf-8"?>
<sst xmlns="http://schemas.openxmlformats.org/spreadsheetml/2006/main" count="532" uniqueCount="225">
  <si>
    <t>Ü B U N G S T A B E L L E N</t>
  </si>
  <si>
    <t>Diese Arbeitsmappe enthält 8 Übungstabellen zum Thema</t>
  </si>
  <si>
    <t>Prozentrechnen</t>
  </si>
  <si>
    <t>Der Schwierigkeitsgrad steigt in etwa mit der Aufgabennummer.</t>
  </si>
  <si>
    <t>© lasti / jl</t>
  </si>
  <si>
    <t>UMSATZSTATISTIK</t>
  </si>
  <si>
    <t>AGR</t>
  </si>
  <si>
    <t>Artikelbezeichnung</t>
  </si>
  <si>
    <t>Umsatz</t>
  </si>
  <si>
    <t>in %</t>
  </si>
  <si>
    <t>Fernsehgeräte</t>
  </si>
  <si>
    <t>Videogeräte</t>
  </si>
  <si>
    <t>Unterhaltungselektronik</t>
  </si>
  <si>
    <t>Computer</t>
  </si>
  <si>
    <t>Lösung</t>
  </si>
  <si>
    <t>Marke</t>
  </si>
  <si>
    <t>Typ</t>
  </si>
  <si>
    <t>Ankauf</t>
  </si>
  <si>
    <t>Verkauf</t>
  </si>
  <si>
    <t>Gewinn in %</t>
  </si>
  <si>
    <t>Opel</t>
  </si>
  <si>
    <t>Omega CD</t>
  </si>
  <si>
    <t>Senator 3.0</t>
  </si>
  <si>
    <t>Mercedes</t>
  </si>
  <si>
    <t>190 E</t>
  </si>
  <si>
    <t>560 SEC</t>
  </si>
  <si>
    <t>VW</t>
  </si>
  <si>
    <t>Passat GT</t>
  </si>
  <si>
    <t>Audi</t>
  </si>
  <si>
    <t>100 CD</t>
  </si>
  <si>
    <t>Gewinnn in %</t>
  </si>
  <si>
    <t>Bestellung</t>
  </si>
  <si>
    <t>Ihr Angebot</t>
  </si>
  <si>
    <t>Ihre Zeichen</t>
  </si>
  <si>
    <t>Kunden-Nummer</t>
  </si>
  <si>
    <t>Bestell-Nummer</t>
  </si>
  <si>
    <t>Bestell-Datum</t>
  </si>
  <si>
    <t>TT/O</t>
  </si>
  <si>
    <t>Pos.</t>
  </si>
  <si>
    <t>Art.-Nr.</t>
  </si>
  <si>
    <t>Artikel-Bezeichnung</t>
  </si>
  <si>
    <t>Menge</t>
  </si>
  <si>
    <t>Bez.</t>
  </si>
  <si>
    <t>Preis</t>
  </si>
  <si>
    <t>Betrag</t>
  </si>
  <si>
    <t>Rabatt</t>
  </si>
  <si>
    <t>Total</t>
  </si>
  <si>
    <t>Thermobindemaschine</t>
  </si>
  <si>
    <t>Pack</t>
  </si>
  <si>
    <t>Broschürenmaterial</t>
  </si>
  <si>
    <t>PC-Displayanzeige</t>
  </si>
  <si>
    <t xml:space="preserve">Nettowarenwert </t>
  </si>
  <si>
    <t>Mehrwertsteuer</t>
  </si>
  <si>
    <t>Gesamt</t>
  </si>
  <si>
    <t>Nr.</t>
  </si>
  <si>
    <t>vom</t>
  </si>
  <si>
    <t>bis</t>
  </si>
  <si>
    <t>Beginn</t>
  </si>
  <si>
    <t>Datum</t>
  </si>
  <si>
    <t>Ende</t>
  </si>
  <si>
    <t>Reiseanlass</t>
  </si>
  <si>
    <t>Std.</t>
  </si>
  <si>
    <t>Verpflegung</t>
  </si>
  <si>
    <t>Fahrtkosten</t>
  </si>
  <si>
    <t>Sonstiges</t>
  </si>
  <si>
    <t>Summe</t>
  </si>
  <si>
    <t>Kägifrett AG</t>
  </si>
  <si>
    <t>Limag</t>
  </si>
  <si>
    <t>Braun GmbH</t>
  </si>
  <si>
    <t>Kaiser Electronic</t>
  </si>
  <si>
    <t>Ford Zürich</t>
  </si>
  <si>
    <t>Müller AG</t>
  </si>
  <si>
    <t>Bruttobeträge</t>
  </si>
  <si>
    <t>Mehrwersteuer</t>
  </si>
  <si>
    <t>Steuerbeträge</t>
  </si>
  <si>
    <t>Nettobeträge</t>
  </si>
  <si>
    <t>Angebotsvergleich</t>
  </si>
  <si>
    <t>Firma Helix</t>
  </si>
  <si>
    <t>Firma Meister</t>
  </si>
  <si>
    <t>Bruttoeinkaufspreis</t>
  </si>
  <si>
    <t>Skonto</t>
  </si>
  <si>
    <t>Bezugskosten</t>
  </si>
  <si>
    <t>Nettoeinkaufspreis</t>
  </si>
  <si>
    <t>Einkaufspreis</t>
  </si>
  <si>
    <t xml:space="preserve"> + Bezugskosten</t>
  </si>
  <si>
    <t>Bezugspreis</t>
  </si>
  <si>
    <t>Bezugskalkulation</t>
  </si>
  <si>
    <t>Taiwan PC</t>
  </si>
  <si>
    <t>Einstandwert</t>
  </si>
  <si>
    <t>Aufwandrechnung Personal</t>
  </si>
  <si>
    <t>Vorjahr</t>
  </si>
  <si>
    <t>Berichtsjahr</t>
  </si>
  <si>
    <t>Folgejahr</t>
  </si>
  <si>
    <t>Sepp Bachschmied</t>
  </si>
  <si>
    <t>Barbara Flick</t>
  </si>
  <si>
    <t>Roger Mannhart</t>
  </si>
  <si>
    <t>Toni Polster</t>
  </si>
  <si>
    <t>Fredi Gantenbein</t>
  </si>
  <si>
    <t>Stefan Oehri</t>
  </si>
  <si>
    <t>Anita Vetsch</t>
  </si>
  <si>
    <t>Rosi Mittermaier</t>
  </si>
  <si>
    <t>Konrad Hardegger</t>
  </si>
  <si>
    <t>Nadja Tischhauser</t>
  </si>
  <si>
    <t>Karl Steiner</t>
  </si>
  <si>
    <t>Silvia Büchel</t>
  </si>
  <si>
    <t>Lohnabrechnungsformular</t>
  </si>
  <si>
    <t>Abrechnungsdatum:</t>
  </si>
  <si>
    <t>Monat:</t>
  </si>
  <si>
    <t>Zuschlag in %</t>
  </si>
  <si>
    <t xml:space="preserve">  Normal</t>
  </si>
  <si>
    <t>Total:</t>
  </si>
  <si>
    <t>Sandra Müller</t>
  </si>
  <si>
    <t>Robert Müller</t>
  </si>
  <si>
    <t>Monika Müller</t>
  </si>
  <si>
    <t>Gebrauchtwagen</t>
  </si>
  <si>
    <t>Berechnen Sie das aktuelle Datum mit einer Funktion.</t>
  </si>
  <si>
    <t>Berechen Sie die Totalen der einzelnen Bestellpositionen.</t>
  </si>
  <si>
    <t>Berechnen Sie den Nettowarenwert und die Mehrwertsteuer</t>
  </si>
  <si>
    <t>Berechnen Sie den Gesamtwert.</t>
  </si>
  <si>
    <t>Reisekosten-Abrechnung</t>
  </si>
  <si>
    <t>Berechnen Sie in Spalte D die Arbeitszeiten (Differenz von End- und Anfangszeit)</t>
  </si>
  <si>
    <t>Übernachtung</t>
  </si>
  <si>
    <t>Berechnen Sie in der Zeile «Steuerbeträge» die Mehrwertsteuerbeträge aus.</t>
  </si>
  <si>
    <t>Berechnen Sie in der Zeile «Nettobeträge» die Werte ohne MwSt. aus (= 100 %)</t>
  </si>
  <si>
    <t>In Zelle G10 geben Sie eine Formel mit Bezug zu Zelle A13 ein.</t>
  </si>
  <si>
    <t>In Zelle I10 geben Sie eine Formel mit Bezug zu Zelle A18 ein.</t>
  </si>
  <si>
    <t>Berechnen Sie in Spalte J die Gesamtsumme pro Zeile und in der Zeile 19 «Bruttobeiträge» die Summe der Spalten.</t>
  </si>
  <si>
    <t>Berechnen Sie die blauen Zellen.</t>
  </si>
  <si>
    <t>Berechnen Sie den Bezugspreis für alle 60 PCs.</t>
  </si>
  <si>
    <t>Veränderung zum Vorjahr</t>
  </si>
  <si>
    <t>in Zahlen</t>
  </si>
  <si>
    <t>Berechnen Sie die Veränderung vom Vor- und Folgejahr zum Berichtsjahr, sowohl in Zahlen als auch in Prozenten.</t>
  </si>
  <si>
    <t>Als Ausgangswert von 100 % betrachten Sie immer das vorausgehende Jahr.</t>
  </si>
  <si>
    <t>Veränderung im Folgejahr</t>
  </si>
  <si>
    <t>Stundenlohn</t>
  </si>
  <si>
    <t xml:space="preserve">  Bruttolohn</t>
  </si>
  <si>
    <t>Mitarbeiter</t>
  </si>
  <si>
    <t>Wochenend-</t>
  </si>
  <si>
    <t>Geleistete Arbeit in Stunden</t>
  </si>
  <si>
    <t>Wochenende</t>
  </si>
  <si>
    <t>Berechnen Sie in Spalte F den Bruttolohn pro Mitarbeiter.</t>
  </si>
  <si>
    <r>
      <rPr>
        <b/>
        <sz val="14"/>
        <rFont val="Corbel"/>
        <family val="2"/>
        <scheme val="minor"/>
      </rPr>
      <t>Hinweis:</t>
    </r>
    <r>
      <rPr>
        <sz val="14"/>
        <rFont val="Corbel"/>
        <family val="2"/>
        <scheme val="minor"/>
      </rPr>
      <t xml:space="preserve"> Die Wochenendstunden werden besser bezahlt (inkl. Zuschlag).</t>
    </r>
  </si>
  <si>
    <t>Berechnen Sie in Zeile 14 die Totalen der einzelnen Spalten.</t>
  </si>
  <si>
    <t>in Franken</t>
  </si>
  <si>
    <t>in Prozent</t>
  </si>
  <si>
    <t>Umsatzsteigerung</t>
  </si>
  <si>
    <t>Gewinn in CHF</t>
  </si>
  <si>
    <t>Quartal 1</t>
  </si>
  <si>
    <t>Quartal 2</t>
  </si>
  <si>
    <t>Quartal 3</t>
  </si>
  <si>
    <t>Quartal 4</t>
  </si>
  <si>
    <t>Anteil vom Gesamt in %</t>
  </si>
  <si>
    <t>NuNuCa Nuss-Nougat</t>
  </si>
  <si>
    <t>Chartreuse verte</t>
  </si>
  <si>
    <t>Carnarvon Tigers</t>
  </si>
  <si>
    <t>Thüringer Rostbratwurst</t>
  </si>
  <si>
    <t>Konbu</t>
  </si>
  <si>
    <t>Tofu</t>
  </si>
  <si>
    <t>Sir Rodney's Scon</t>
  </si>
  <si>
    <t>Tunnbröd</t>
  </si>
  <si>
    <t>Teatime Chocolate</t>
  </si>
  <si>
    <t>Inlagd Sill</t>
  </si>
  <si>
    <t>Steeleye Stout</t>
  </si>
  <si>
    <t>Queso Cabrales</t>
  </si>
  <si>
    <t>Guaraná Fantástic</t>
  </si>
  <si>
    <t>in CHF</t>
  </si>
  <si>
    <t>Artikel</t>
  </si>
  <si>
    <t>Preis ohne MwSt</t>
  </si>
  <si>
    <t>Schreibezugsets</t>
  </si>
  <si>
    <t>Briefwaage</t>
  </si>
  <si>
    <t>Locher</t>
  </si>
  <si>
    <t>Lampe</t>
  </si>
  <si>
    <t>Korrekturmittel</t>
  </si>
  <si>
    <t>Marker</t>
  </si>
  <si>
    <t>Toner</t>
  </si>
  <si>
    <t>Disketten</t>
  </si>
  <si>
    <t>Bindematerial</t>
  </si>
  <si>
    <t>Papier</t>
  </si>
  <si>
    <t>Schreibzeug</t>
  </si>
  <si>
    <t>Verpackungsmaterial</t>
  </si>
  <si>
    <t>Blöcke</t>
  </si>
  <si>
    <t>Schnelltrennsätze</t>
  </si>
  <si>
    <t>Mini-Tresor</t>
  </si>
  <si>
    <t>Etiketten</t>
  </si>
  <si>
    <t>Frankieretiketten</t>
  </si>
  <si>
    <t>Briefumschläge</t>
  </si>
  <si>
    <t>Versandtaschen</t>
  </si>
  <si>
    <t>Briefhüllen rot</t>
  </si>
  <si>
    <t>Reisnägel</t>
  </si>
  <si>
    <t>Büroklammern</t>
  </si>
  <si>
    <t>Heftklammern</t>
  </si>
  <si>
    <t>Stempel</t>
  </si>
  <si>
    <t>Berechnen Sie das Total in Spalte F.</t>
  </si>
  <si>
    <t>Berechnen Sie den Anteil der einzelnen Quartale am Gesamtumsatz.</t>
  </si>
  <si>
    <t>Jahresumsatz</t>
  </si>
  <si>
    <t>Berechnen Sie den Preis ohne MwSt.</t>
  </si>
  <si>
    <t>Preis ohne MwSt.</t>
  </si>
  <si>
    <t>Berechnen Sie den Preis inkl. MwSt.</t>
  </si>
  <si>
    <t>Preis mit MwSt.</t>
  </si>
  <si>
    <t>Preis inkl. MwSt</t>
  </si>
  <si>
    <t>Aufgabe</t>
  </si>
  <si>
    <t>Artikel-Nr.</t>
  </si>
  <si>
    <t>Art.-Bezeichnung</t>
  </si>
  <si>
    <t>Stückzahl</t>
  </si>
  <si>
    <t>Preis/Stck.</t>
  </si>
  <si>
    <t xml:space="preserve"> − Rabatt</t>
  </si>
  <si>
    <t xml:space="preserve"> − Skonto</t>
  </si>
  <si>
    <t>1. Berechnen Sie die Umsatzsteigerung in Franken.</t>
  </si>
  <si>
    <t>2. Berechnen Sie die Umsatzsteigerung in Prozent.</t>
  </si>
  <si>
    <t>Berechnen Sie den Gewinn in Franken und Prozent.</t>
  </si>
  <si>
    <t>Berechnen Sie die blauen Zellen (Bruttopreis = Einzelpreis × Anzahl)</t>
  </si>
  <si>
    <t>Bestelldatum</t>
  </si>
  <si>
    <t>Einzelpreis</t>
  </si>
  <si>
    <t>Anzahl</t>
  </si>
  <si>
    <t>Bruttopreis</t>
  </si>
  <si>
    <t>Nettopreis</t>
  </si>
  <si>
    <t xml:space="preserve"> − Skonto (Betrag)</t>
  </si>
  <si>
    <t xml:space="preserve"> − Rabatt (Betrag)</t>
  </si>
  <si>
    <t>=B104/107.7%</t>
  </si>
  <si>
    <t>=B104/1.077</t>
  </si>
  <si>
    <t>Varianten</t>
  </si>
  <si>
    <t>=B104/107.7*100</t>
  </si>
  <si>
    <t>=B104/(100%+$G$107)</t>
  </si>
  <si>
    <t>G107</t>
  </si>
  <si>
    <r>
      <rPr>
        <b/>
        <i/>
        <sz val="12"/>
        <rFont val="Corbel"/>
        <family val="2"/>
        <scheme val="minor"/>
      </rPr>
      <t xml:space="preserve">Hinweis: </t>
    </r>
    <r>
      <rPr>
        <i/>
        <sz val="12"/>
        <rFont val="Corbel"/>
        <family val="2"/>
        <scheme val="minor"/>
      </rPr>
      <t>In den Bruttoeträgen ist die Mehrwertsteuer bereits eingerechnet (= 107.7 %).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</si>
</sst>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0.0%"/>
    <numFmt numFmtId="166" formatCode="0.0"/>
    <numFmt numFmtId="167" formatCode="dd/\ mmmm\ yyyy"/>
    <numFmt numFmtId="168" formatCode="dd\-mmm\-yy"/>
    <numFmt numFmtId="169" formatCode="_ [$CHF]\ * #,##0.00_ ;_ [$CHF]\ * \-#,##0.00_ ;_ [$CHF]\ * &quot;-&quot;??_ ;_ @_ "/>
    <numFmt numFmtId="170" formatCode="mmmm"/>
    <numFmt numFmtId="171" formatCode="[Blue]&quot;richtig&quot;;&quot;&quot;;[Red]&quot;falsch&quot;"/>
    <numFmt numFmtId="172" formatCode="d/mmm\ yyyy"/>
    <numFmt numFmtId="173" formatCode="_(* #,##0.00_);_(* \(#,##0.00\);_(* &quot;-&quot;??_);_(@_)"/>
    <numFmt numFmtId="174" formatCode="_ [$CHF-807]\ * #,##0.00_ ;_ [$CHF-807]\ * \-#,##0.00_ ;_ [$CHF-807]\ * &quot;-&quot;??_ ;_ @_ "/>
  </numFmts>
  <fonts count="29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0"/>
      <name val="MS Sans Serif"/>
    </font>
    <font>
      <sz val="9"/>
      <name val="Arial"/>
      <family val="2"/>
    </font>
    <font>
      <b/>
      <sz val="14"/>
      <name val="Arial"/>
      <family val="2"/>
    </font>
    <font>
      <b/>
      <sz val="18"/>
      <name val="Corbel"/>
      <family val="2"/>
      <scheme val="minor"/>
    </font>
    <font>
      <b/>
      <sz val="16"/>
      <name val="Corbel"/>
      <family val="2"/>
      <scheme val="minor"/>
    </font>
    <font>
      <sz val="14"/>
      <name val="Corbel"/>
      <family val="2"/>
      <scheme val="minor"/>
    </font>
    <font>
      <b/>
      <sz val="14"/>
      <name val="Corbel"/>
      <family val="2"/>
      <scheme val="minor"/>
    </font>
    <font>
      <sz val="16"/>
      <name val="Corbel"/>
      <family val="2"/>
      <scheme val="minor"/>
    </font>
    <font>
      <sz val="18"/>
      <name val="Corbel"/>
      <family val="2"/>
      <scheme val="minor"/>
    </font>
    <font>
      <i/>
      <sz val="18"/>
      <name val="Corbel"/>
      <family val="2"/>
      <scheme val="minor"/>
    </font>
    <font>
      <b/>
      <sz val="28"/>
      <name val="Corbel"/>
      <family val="2"/>
      <scheme val="minor"/>
    </font>
    <font>
      <b/>
      <sz val="48"/>
      <name val="Corbel"/>
      <family val="2"/>
      <scheme val="minor"/>
    </font>
    <font>
      <b/>
      <sz val="36"/>
      <color theme="3"/>
      <name val="Corbel"/>
      <family val="2"/>
      <scheme val="major"/>
    </font>
    <font>
      <sz val="14"/>
      <color theme="0"/>
      <name val="Corbel"/>
      <family val="2"/>
      <scheme val="minor"/>
    </font>
    <font>
      <b/>
      <sz val="14"/>
      <color theme="0"/>
      <name val="Corbel"/>
      <family val="2"/>
      <scheme val="minor"/>
    </font>
    <font>
      <i/>
      <sz val="12"/>
      <name val="Corbel"/>
      <family val="2"/>
      <scheme val="minor"/>
    </font>
    <font>
      <b/>
      <i/>
      <sz val="12"/>
      <name val="Corbel"/>
      <family val="2"/>
      <scheme val="minor"/>
    </font>
    <font>
      <i/>
      <u/>
      <sz val="14"/>
      <name val="Corbel"/>
      <family val="2"/>
      <scheme val="minor"/>
    </font>
    <font>
      <b/>
      <sz val="14"/>
      <color theme="3"/>
      <name val="Corbel"/>
      <family val="2"/>
      <scheme val="major"/>
    </font>
    <font>
      <b/>
      <sz val="26"/>
      <color theme="3"/>
      <name val="Corbel"/>
      <family val="2"/>
      <scheme val="major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indexed="12"/>
      <name val="Corbel"/>
      <family val="2"/>
      <scheme val="minor"/>
    </font>
    <font>
      <b/>
      <sz val="8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theme="3" tint="0.59996337778862885"/>
      </left>
      <right style="medium">
        <color theme="3" tint="0.59996337778862885"/>
      </right>
      <top style="medium">
        <color theme="3" tint="0.59996337778862885"/>
      </top>
      <bottom style="medium">
        <color theme="3" tint="0.59996337778862885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 style="thin">
        <color theme="3" tint="0.39988402966399123"/>
      </right>
      <top/>
      <bottom/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91454817346722"/>
      </top>
      <bottom style="thin">
        <color theme="3" tint="0.39988402966399123"/>
      </bottom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40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2" fillId="2" borderId="0" applyNumberFormat="0" applyFont="0" applyBorder="0" applyAlignment="0" applyProtection="0"/>
    <xf numFmtId="0" fontId="3" fillId="0" borderId="1" applyBorder="0">
      <alignment vertical="center"/>
    </xf>
    <xf numFmtId="0" fontId="2" fillId="3" borderId="0" applyNumberFormat="0" applyFont="0" applyBorder="0" applyAlignment="0" applyProtection="0"/>
    <xf numFmtId="9" fontId="1" fillId="0" borderId="0" applyFont="0" applyFill="0" applyBorder="0" applyAlignment="0" applyProtection="0"/>
    <xf numFmtId="0" fontId="2" fillId="4" borderId="0" applyNumberFormat="0" applyFont="0" applyBorder="0" applyAlignment="0" applyProtection="0"/>
    <xf numFmtId="0" fontId="2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5" fillId="0" borderId="0" applyNumberFormat="0" applyFill="0" applyBorder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2" fillId="0" borderId="0" applyFont="0" applyFill="0" applyBorder="0" applyAlignment="0" applyProtection="0"/>
  </cellStyleXfs>
  <cellXfs count="428">
    <xf numFmtId="0" fontId="0" fillId="0" borderId="0" xfId="0"/>
    <xf numFmtId="0" fontId="8" fillId="5" borderId="0" xfId="0" applyFont="1" applyFill="1"/>
    <xf numFmtId="0" fontId="9" fillId="5" borderId="0" xfId="0" applyFont="1" applyFill="1"/>
    <xf numFmtId="0" fontId="11" fillId="8" borderId="0" xfId="0" applyFont="1" applyFill="1"/>
    <xf numFmtId="0" fontId="11" fillId="5" borderId="0" xfId="0" applyFont="1" applyFill="1"/>
    <xf numFmtId="0" fontId="6" fillId="5" borderId="0" xfId="0" applyFont="1" applyFill="1"/>
    <xf numFmtId="0" fontId="12" fillId="5" borderId="0" xfId="0" applyFont="1" applyFill="1"/>
    <xf numFmtId="0" fontId="13" fillId="8" borderId="0" xfId="0" applyFont="1" applyFill="1"/>
    <xf numFmtId="0" fontId="14" fillId="5" borderId="0" xfId="0" applyFont="1" applyFill="1"/>
    <xf numFmtId="0" fontId="8" fillId="0" borderId="0" xfId="0" applyFont="1"/>
    <xf numFmtId="0" fontId="10" fillId="0" borderId="0" xfId="0" applyFont="1" applyAlignment="1">
      <alignment vertical="center"/>
    </xf>
    <xf numFmtId="0" fontId="15" fillId="0" borderId="0" xfId="16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169" fontId="10" fillId="0" borderId="19" xfId="15" applyNumberFormat="1" applyFont="1" applyBorder="1" applyAlignment="1">
      <alignment vertical="center"/>
    </xf>
    <xf numFmtId="0" fontId="10" fillId="8" borderId="19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0" fontId="7" fillId="5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169" fontId="10" fillId="5" borderId="0" xfId="15" applyNumberFormat="1" applyFont="1" applyFill="1" applyBorder="1" applyAlignment="1">
      <alignment vertical="center"/>
    </xf>
    <xf numFmtId="10" fontId="10" fillId="5" borderId="0" xfId="0" applyNumberFormat="1" applyFont="1" applyFill="1" applyBorder="1" applyAlignment="1">
      <alignment vertical="center"/>
    </xf>
    <xf numFmtId="0" fontId="7" fillId="11" borderId="0" xfId="0" applyFont="1" applyFill="1" applyBorder="1" applyAlignment="1">
      <alignment horizontal="center" vertical="center"/>
    </xf>
    <xf numFmtId="0" fontId="7" fillId="13" borderId="0" xfId="0" applyFont="1" applyFill="1" applyBorder="1" applyAlignment="1">
      <alignment horizontal="center" vertical="center"/>
    </xf>
    <xf numFmtId="0" fontId="10" fillId="13" borderId="19" xfId="0" applyFont="1" applyFill="1" applyBorder="1" applyAlignment="1">
      <alignment horizontal="center" vertical="center"/>
    </xf>
    <xf numFmtId="0" fontId="10" fillId="13" borderId="19" xfId="0" applyFont="1" applyFill="1" applyBorder="1" applyAlignment="1">
      <alignment vertical="center"/>
    </xf>
    <xf numFmtId="169" fontId="10" fillId="13" borderId="19" xfId="15" applyNumberFormat="1" applyFont="1" applyFill="1" applyBorder="1" applyAlignment="1">
      <alignment vertical="center"/>
    </xf>
    <xf numFmtId="165" fontId="10" fillId="13" borderId="19" xfId="7" applyNumberFormat="1" applyFont="1" applyFill="1" applyBorder="1" applyAlignment="1">
      <alignment vertical="center"/>
    </xf>
    <xf numFmtId="0" fontId="7" fillId="10" borderId="0" xfId="11" applyFont="1" applyFill="1" applyBorder="1" applyAlignment="1" applyProtection="1">
      <alignment horizontal="left" vertical="center"/>
      <protection hidden="1"/>
    </xf>
    <xf numFmtId="0" fontId="10" fillId="10" borderId="0" xfId="11" applyFont="1" applyFill="1" applyBorder="1" applyAlignment="1" applyProtection="1">
      <alignment vertical="center"/>
      <protection hidden="1"/>
    </xf>
    <xf numFmtId="0" fontId="9" fillId="10" borderId="0" xfId="11" applyFont="1" applyFill="1" applyBorder="1" applyAlignment="1" applyProtection="1">
      <alignment horizontal="left" vertical="center"/>
      <protection hidden="1"/>
    </xf>
    <xf numFmtId="0" fontId="8" fillId="10" borderId="0" xfId="11" applyFont="1" applyFill="1" applyBorder="1" applyAlignment="1" applyProtection="1">
      <alignment vertical="center"/>
      <protection hidden="1"/>
    </xf>
    <xf numFmtId="0" fontId="8" fillId="0" borderId="0" xfId="9" applyFont="1"/>
    <xf numFmtId="0" fontId="9" fillId="0" borderId="0" xfId="9" applyFont="1"/>
    <xf numFmtId="4" fontId="8" fillId="0" borderId="0" xfId="9" applyNumberFormat="1" applyFont="1"/>
    <xf numFmtId="165" fontId="8" fillId="0" borderId="0" xfId="7" applyNumberFormat="1" applyFont="1"/>
    <xf numFmtId="2" fontId="8" fillId="0" borderId="0" xfId="9" applyNumberFormat="1" applyFont="1"/>
    <xf numFmtId="0" fontId="9" fillId="6" borderId="0" xfId="9" applyFont="1" applyFill="1"/>
    <xf numFmtId="0" fontId="8" fillId="6" borderId="0" xfId="9" applyFont="1" applyFill="1"/>
    <xf numFmtId="4" fontId="8" fillId="6" borderId="0" xfId="9" applyNumberFormat="1" applyFont="1" applyFill="1"/>
    <xf numFmtId="165" fontId="8" fillId="6" borderId="0" xfId="7" applyNumberFormat="1" applyFont="1" applyFill="1"/>
    <xf numFmtId="0" fontId="15" fillId="0" borderId="0" xfId="16"/>
    <xf numFmtId="0" fontId="9" fillId="11" borderId="2" xfId="9" applyFont="1" applyFill="1" applyBorder="1" applyAlignment="1">
      <alignment vertical="center"/>
    </xf>
    <xf numFmtId="4" fontId="9" fillId="11" borderId="2" xfId="9" applyNumberFormat="1" applyFont="1" applyFill="1" applyBorder="1" applyAlignment="1">
      <alignment horizontal="centerContinuous" vertical="center"/>
    </xf>
    <xf numFmtId="0" fontId="8" fillId="0" borderId="0" xfId="9" applyFont="1" applyAlignment="1">
      <alignment vertical="center"/>
    </xf>
    <xf numFmtId="0" fontId="8" fillId="0" borderId="3" xfId="9" applyFont="1" applyBorder="1" applyAlignment="1">
      <alignment vertical="center"/>
    </xf>
    <xf numFmtId="0" fontId="8" fillId="12" borderId="4" xfId="4" applyNumberFormat="1" applyFont="1" applyFill="1" applyBorder="1" applyAlignment="1">
      <alignment vertical="center"/>
    </xf>
    <xf numFmtId="0" fontId="8" fillId="0" borderId="4" xfId="9" applyFont="1" applyBorder="1" applyAlignment="1">
      <alignment vertical="center"/>
    </xf>
    <xf numFmtId="4" fontId="8" fillId="0" borderId="0" xfId="9" applyNumberFormat="1" applyFont="1" applyAlignment="1">
      <alignment vertical="center"/>
    </xf>
    <xf numFmtId="2" fontId="8" fillId="0" borderId="0" xfId="9" applyNumberFormat="1" applyFont="1" applyAlignment="1">
      <alignment vertical="center"/>
    </xf>
    <xf numFmtId="0" fontId="9" fillId="6" borderId="2" xfId="9" applyFont="1" applyFill="1" applyBorder="1" applyAlignment="1">
      <alignment vertical="center"/>
    </xf>
    <xf numFmtId="4" fontId="9" fillId="6" borderId="2" xfId="9" applyNumberFormat="1" applyFont="1" applyFill="1" applyBorder="1" applyAlignment="1">
      <alignment horizontal="centerContinuous" vertical="center"/>
    </xf>
    <xf numFmtId="165" fontId="9" fillId="6" borderId="2" xfId="7" applyNumberFormat="1" applyFont="1" applyFill="1" applyBorder="1" applyAlignment="1">
      <alignment horizontal="centerContinuous" vertical="center"/>
    </xf>
    <xf numFmtId="0" fontId="8" fillId="6" borderId="3" xfId="9" applyFont="1" applyFill="1" applyBorder="1" applyAlignment="1">
      <alignment vertical="center"/>
    </xf>
    <xf numFmtId="10" fontId="8" fillId="6" borderId="4" xfId="7" applyNumberFormat="1" applyFont="1" applyFill="1" applyBorder="1" applyAlignment="1">
      <alignment vertical="center"/>
    </xf>
    <xf numFmtId="0" fontId="8" fillId="6" borderId="4" xfId="9" applyFont="1" applyFill="1" applyBorder="1" applyAlignment="1">
      <alignment vertical="center"/>
    </xf>
    <xf numFmtId="0" fontId="9" fillId="10" borderId="0" xfId="11" applyFont="1" applyFill="1" applyBorder="1" applyAlignment="1" applyProtection="1">
      <alignment vertical="center"/>
      <protection hidden="1"/>
    </xf>
    <xf numFmtId="0" fontId="8" fillId="0" borderId="0" xfId="11" applyFont="1" applyProtection="1">
      <protection hidden="1"/>
    </xf>
    <xf numFmtId="0" fontId="8" fillId="0" borderId="0" xfId="11" applyFont="1" applyFill="1" applyBorder="1" applyProtection="1">
      <protection hidden="1"/>
    </xf>
    <xf numFmtId="2" fontId="8" fillId="0" borderId="0" xfId="11" applyNumberFormat="1" applyFont="1" applyProtection="1">
      <protection hidden="1"/>
    </xf>
    <xf numFmtId="0" fontId="8" fillId="0" borderId="0" xfId="11" applyFont="1"/>
    <xf numFmtId="0" fontId="8" fillId="7" borderId="6" xfId="11" applyFont="1" applyFill="1" applyBorder="1" applyProtection="1">
      <protection hidden="1"/>
    </xf>
    <xf numFmtId="2" fontId="8" fillId="7" borderId="6" xfId="11" applyNumberFormat="1" applyFont="1" applyFill="1" applyBorder="1" applyProtection="1">
      <protection hidden="1"/>
    </xf>
    <xf numFmtId="0" fontId="8" fillId="0" borderId="0" xfId="11" applyFont="1" applyAlignment="1" applyProtection="1">
      <alignment horizontal="centerContinuous"/>
      <protection hidden="1"/>
    </xf>
    <xf numFmtId="2" fontId="8" fillId="0" borderId="0" xfId="11" applyNumberFormat="1" applyFont="1" applyAlignment="1" applyProtection="1">
      <alignment horizontal="centerContinuous"/>
      <protection hidden="1"/>
    </xf>
    <xf numFmtId="0" fontId="8" fillId="0" borderId="7" xfId="11" applyFont="1" applyFill="1" applyBorder="1" applyAlignment="1" applyProtection="1">
      <alignment horizontal="centerContinuous"/>
      <protection hidden="1"/>
    </xf>
    <xf numFmtId="0" fontId="8" fillId="0" borderId="8" xfId="11" applyFont="1" applyFill="1" applyBorder="1" applyAlignment="1" applyProtection="1">
      <alignment horizontal="center"/>
      <protection hidden="1"/>
    </xf>
    <xf numFmtId="0" fontId="8" fillId="0" borderId="8" xfId="11" applyFont="1" applyFill="1" applyBorder="1" applyAlignment="1" applyProtection="1">
      <alignment horizontal="centerContinuous"/>
      <protection hidden="1"/>
    </xf>
    <xf numFmtId="2" fontId="8" fillId="0" borderId="3" xfId="11" applyNumberFormat="1" applyFont="1" applyFill="1" applyBorder="1" applyAlignment="1" applyProtection="1">
      <alignment horizontal="centerContinuous"/>
      <protection hidden="1"/>
    </xf>
    <xf numFmtId="0" fontId="8" fillId="0" borderId="3" xfId="11" applyFont="1" applyFill="1" applyBorder="1" applyAlignment="1" applyProtection="1">
      <alignment horizontal="centerContinuous"/>
      <protection hidden="1"/>
    </xf>
    <xf numFmtId="0" fontId="8" fillId="0" borderId="9" xfId="11" applyFont="1" applyBorder="1" applyProtection="1">
      <protection hidden="1"/>
    </xf>
    <xf numFmtId="0" fontId="8" fillId="0" borderId="10" xfId="11" applyFont="1" applyBorder="1" applyAlignment="1" applyProtection="1">
      <alignment horizontal="left"/>
      <protection hidden="1"/>
    </xf>
    <xf numFmtId="0" fontId="8" fillId="0" borderId="11" xfId="11" applyFont="1" applyBorder="1" applyAlignment="1" applyProtection="1">
      <alignment horizontal="center"/>
      <protection hidden="1"/>
    </xf>
    <xf numFmtId="0" fontId="8" fillId="0" borderId="9" xfId="11" applyFont="1" applyBorder="1" applyAlignment="1" applyProtection="1">
      <alignment horizontal="centerContinuous"/>
      <protection locked="0"/>
    </xf>
    <xf numFmtId="0" fontId="8" fillId="0" borderId="11" xfId="11" applyFont="1" applyBorder="1" applyAlignment="1" applyProtection="1">
      <alignment horizontal="centerContinuous"/>
      <protection hidden="1"/>
    </xf>
    <xf numFmtId="0" fontId="8" fillId="0" borderId="12" xfId="11" applyFont="1" applyBorder="1" applyAlignment="1" applyProtection="1">
      <alignment horizontal="centerContinuous"/>
      <protection hidden="1"/>
    </xf>
    <xf numFmtId="0" fontId="8" fillId="0" borderId="0" xfId="11" applyFont="1" applyBorder="1" applyProtection="1">
      <protection hidden="1"/>
    </xf>
    <xf numFmtId="0" fontId="8" fillId="0" borderId="0" xfId="11" applyFont="1" applyBorder="1" applyAlignment="1" applyProtection="1">
      <alignment horizontal="centerContinuous"/>
      <protection locked="0"/>
    </xf>
    <xf numFmtId="0" fontId="8" fillId="0" borderId="0" xfId="11" applyFont="1" applyBorder="1" applyAlignment="1" applyProtection="1">
      <alignment horizontal="centerContinuous"/>
      <protection hidden="1"/>
    </xf>
    <xf numFmtId="15" fontId="8" fillId="0" borderId="0" xfId="11" applyNumberFormat="1" applyFont="1" applyBorder="1" applyAlignment="1" applyProtection="1">
      <alignment horizontal="centerContinuous"/>
      <protection hidden="1"/>
    </xf>
    <xf numFmtId="40" fontId="8" fillId="0" borderId="0" xfId="3" applyFont="1" applyProtection="1">
      <protection hidden="1"/>
    </xf>
    <xf numFmtId="40" fontId="8" fillId="0" borderId="0" xfId="3" applyFont="1" applyFill="1" applyProtection="1">
      <protection hidden="1"/>
    </xf>
    <xf numFmtId="0" fontId="8" fillId="0" borderId="0" xfId="11" quotePrefix="1" applyFont="1" applyAlignment="1" applyProtection="1">
      <alignment horizontal="left"/>
      <protection hidden="1"/>
    </xf>
    <xf numFmtId="0" fontId="8" fillId="0" borderId="13" xfId="11" applyFont="1" applyBorder="1" applyProtection="1">
      <protection hidden="1"/>
    </xf>
    <xf numFmtId="0" fontId="9" fillId="0" borderId="13" xfId="11" applyFont="1" applyBorder="1" applyProtection="1">
      <protection hidden="1"/>
    </xf>
    <xf numFmtId="40" fontId="8" fillId="0" borderId="0" xfId="3" applyFont="1" applyBorder="1" applyProtection="1">
      <protection hidden="1"/>
    </xf>
    <xf numFmtId="0" fontId="9" fillId="5" borderId="0" xfId="11" applyFont="1" applyFill="1" applyProtection="1">
      <protection hidden="1"/>
    </xf>
    <xf numFmtId="0" fontId="8" fillId="5" borderId="0" xfId="11" applyFont="1" applyFill="1" applyProtection="1">
      <protection hidden="1"/>
    </xf>
    <xf numFmtId="0" fontId="8" fillId="0" borderId="0" xfId="11" applyFont="1" applyFill="1" applyProtection="1">
      <protection hidden="1"/>
    </xf>
    <xf numFmtId="0" fontId="15" fillId="7" borderId="6" xfId="16" applyFill="1" applyBorder="1" applyProtection="1">
      <protection hidden="1"/>
    </xf>
    <xf numFmtId="0" fontId="8" fillId="0" borderId="21" xfId="11" applyFont="1" applyBorder="1" applyProtection="1">
      <protection hidden="1"/>
    </xf>
    <xf numFmtId="0" fontId="8" fillId="0" borderId="21" xfId="11" applyFont="1" applyBorder="1" applyProtection="1">
      <protection locked="0"/>
    </xf>
    <xf numFmtId="0" fontId="8" fillId="0" borderId="21" xfId="11" applyFont="1" applyBorder="1" applyAlignment="1" applyProtection="1">
      <alignment wrapText="1"/>
      <protection hidden="1"/>
    </xf>
    <xf numFmtId="0" fontId="8" fillId="0" borderId="21" xfId="11" applyFont="1" applyBorder="1" applyAlignment="1" applyProtection="1">
      <alignment horizontal="left"/>
      <protection hidden="1"/>
    </xf>
    <xf numFmtId="0" fontId="9" fillId="0" borderId="21" xfId="11" applyFont="1" applyBorder="1" applyProtection="1">
      <protection hidden="1"/>
    </xf>
    <xf numFmtId="0" fontId="9" fillId="0" borderId="21" xfId="11" applyFont="1" applyBorder="1" applyAlignment="1" applyProtection="1">
      <alignment horizontal="left"/>
      <protection hidden="1"/>
    </xf>
    <xf numFmtId="2" fontId="9" fillId="0" borderId="21" xfId="11" applyNumberFormat="1" applyFont="1" applyBorder="1" applyAlignment="1" applyProtection="1">
      <alignment horizontal="right"/>
      <protection hidden="1"/>
    </xf>
    <xf numFmtId="0" fontId="9" fillId="0" borderId="21" xfId="11" applyFont="1" applyBorder="1" applyAlignment="1" applyProtection="1">
      <alignment horizontal="center"/>
      <protection hidden="1"/>
    </xf>
    <xf numFmtId="0" fontId="8" fillId="0" borderId="21" xfId="11" applyFont="1" applyBorder="1" applyAlignment="1" applyProtection="1">
      <alignment horizontal="center"/>
      <protection locked="0"/>
    </xf>
    <xf numFmtId="9" fontId="8" fillId="0" borderId="22" xfId="11" applyNumberFormat="1" applyFont="1" applyBorder="1" applyProtection="1">
      <protection hidden="1"/>
    </xf>
    <xf numFmtId="0" fontId="8" fillId="13" borderId="0" xfId="11" applyFont="1" applyFill="1" applyProtection="1">
      <protection hidden="1"/>
    </xf>
    <xf numFmtId="0" fontId="15" fillId="13" borderId="6" xfId="16" applyFill="1" applyBorder="1" applyProtection="1">
      <protection hidden="1"/>
    </xf>
    <xf numFmtId="0" fontId="8" fillId="13" borderId="6" xfId="11" applyFont="1" applyFill="1" applyBorder="1" applyProtection="1">
      <protection hidden="1"/>
    </xf>
    <xf numFmtId="2" fontId="8" fillId="13" borderId="6" xfId="11" applyNumberFormat="1" applyFont="1" applyFill="1" applyBorder="1" applyProtection="1">
      <protection hidden="1"/>
    </xf>
    <xf numFmtId="2" fontId="8" fillId="13" borderId="0" xfId="11" applyNumberFormat="1" applyFont="1" applyFill="1" applyProtection="1">
      <protection hidden="1"/>
    </xf>
    <xf numFmtId="0" fontId="8" fillId="13" borderId="0" xfId="11" applyFont="1" applyFill="1" applyAlignment="1" applyProtection="1">
      <alignment horizontal="centerContinuous"/>
      <protection hidden="1"/>
    </xf>
    <xf numFmtId="2" fontId="8" fillId="13" borderId="0" xfId="11" applyNumberFormat="1" applyFont="1" applyFill="1" applyAlignment="1" applyProtection="1">
      <alignment horizontal="centerContinuous"/>
      <protection hidden="1"/>
    </xf>
    <xf numFmtId="0" fontId="8" fillId="13" borderId="7" xfId="11" applyFont="1" applyFill="1" applyBorder="1" applyAlignment="1" applyProtection="1">
      <alignment horizontal="centerContinuous"/>
      <protection hidden="1"/>
    </xf>
    <xf numFmtId="0" fontId="8" fillId="13" borderId="8" xfId="11" applyFont="1" applyFill="1" applyBorder="1" applyAlignment="1" applyProtection="1">
      <alignment horizontal="center"/>
      <protection hidden="1"/>
    </xf>
    <xf numFmtId="0" fontId="8" fillId="13" borderId="8" xfId="11" applyFont="1" applyFill="1" applyBorder="1" applyAlignment="1" applyProtection="1">
      <alignment horizontal="centerContinuous"/>
      <protection hidden="1"/>
    </xf>
    <xf numFmtId="2" fontId="8" fillId="13" borderId="3" xfId="11" applyNumberFormat="1" applyFont="1" applyFill="1" applyBorder="1" applyAlignment="1" applyProtection="1">
      <alignment horizontal="centerContinuous"/>
      <protection hidden="1"/>
    </xf>
    <xf numFmtId="0" fontId="8" fillId="13" borderId="3" xfId="11" applyFont="1" applyFill="1" applyBorder="1" applyAlignment="1" applyProtection="1">
      <alignment horizontal="centerContinuous"/>
      <protection hidden="1"/>
    </xf>
    <xf numFmtId="0" fontId="8" fillId="13" borderId="9" xfId="11" applyFont="1" applyFill="1" applyBorder="1" applyProtection="1">
      <protection hidden="1"/>
    </xf>
    <xf numFmtId="0" fontId="8" fillId="13" borderId="10" xfId="11" applyFont="1" applyFill="1" applyBorder="1" applyAlignment="1" applyProtection="1">
      <alignment horizontal="left"/>
      <protection hidden="1"/>
    </xf>
    <xf numFmtId="0" fontId="8" fillId="13" borderId="11" xfId="11" applyFont="1" applyFill="1" applyBorder="1" applyAlignment="1" applyProtection="1">
      <alignment horizontal="center"/>
      <protection hidden="1"/>
    </xf>
    <xf numFmtId="0" fontId="8" fillId="13" borderId="9" xfId="11" applyFont="1" applyFill="1" applyBorder="1" applyAlignment="1" applyProtection="1">
      <alignment horizontal="centerContinuous"/>
      <protection locked="0"/>
    </xf>
    <xf numFmtId="0" fontId="8" fillId="13" borderId="11" xfId="11" applyFont="1" applyFill="1" applyBorder="1" applyAlignment="1" applyProtection="1">
      <alignment horizontal="centerContinuous"/>
      <protection hidden="1"/>
    </xf>
    <xf numFmtId="0" fontId="8" fillId="13" borderId="12" xfId="11" applyFont="1" applyFill="1" applyBorder="1" applyAlignment="1" applyProtection="1">
      <alignment horizontal="centerContinuous"/>
      <protection hidden="1"/>
    </xf>
    <xf numFmtId="0" fontId="8" fillId="13" borderId="0" xfId="11" applyFont="1" applyFill="1" applyBorder="1" applyProtection="1">
      <protection hidden="1"/>
    </xf>
    <xf numFmtId="0" fontId="8" fillId="13" borderId="0" xfId="11" applyFont="1" applyFill="1" applyBorder="1" applyAlignment="1" applyProtection="1">
      <alignment horizontal="centerContinuous"/>
      <protection locked="0"/>
    </xf>
    <xf numFmtId="0" fontId="8" fillId="13" borderId="0" xfId="11" applyFont="1" applyFill="1" applyBorder="1" applyAlignment="1" applyProtection="1">
      <alignment horizontal="centerContinuous"/>
      <protection hidden="1"/>
    </xf>
    <xf numFmtId="15" fontId="8" fillId="13" borderId="0" xfId="11" applyNumberFormat="1" applyFont="1" applyFill="1" applyBorder="1" applyAlignment="1" applyProtection="1">
      <alignment horizontal="centerContinuous"/>
      <protection hidden="1"/>
    </xf>
    <xf numFmtId="0" fontId="9" fillId="13" borderId="21" xfId="11" applyFont="1" applyFill="1" applyBorder="1" applyProtection="1">
      <protection hidden="1"/>
    </xf>
    <xf numFmtId="0" fontId="9" fillId="13" borderId="21" xfId="11" applyFont="1" applyFill="1" applyBorder="1" applyAlignment="1" applyProtection="1">
      <alignment horizontal="center"/>
      <protection hidden="1"/>
    </xf>
    <xf numFmtId="0" fontId="9" fillId="13" borderId="21" xfId="11" applyFont="1" applyFill="1" applyBorder="1" applyAlignment="1" applyProtection="1">
      <alignment horizontal="left"/>
      <protection hidden="1"/>
    </xf>
    <xf numFmtId="2" fontId="9" fillId="13" borderId="21" xfId="11" applyNumberFormat="1" applyFont="1" applyFill="1" applyBorder="1" applyAlignment="1" applyProtection="1">
      <alignment horizontal="right"/>
      <protection hidden="1"/>
    </xf>
    <xf numFmtId="0" fontId="8" fillId="13" borderId="21" xfId="11" applyFont="1" applyFill="1" applyBorder="1" applyProtection="1">
      <protection hidden="1"/>
    </xf>
    <xf numFmtId="0" fontId="8" fillId="13" borderId="21" xfId="11" applyFont="1" applyFill="1" applyBorder="1" applyProtection="1">
      <protection locked="0"/>
    </xf>
    <xf numFmtId="0" fontId="8" fillId="13" borderId="21" xfId="11" applyFont="1" applyFill="1" applyBorder="1" applyAlignment="1" applyProtection="1">
      <alignment wrapText="1"/>
      <protection hidden="1"/>
    </xf>
    <xf numFmtId="0" fontId="8" fillId="13" borderId="21" xfId="11" applyFont="1" applyFill="1" applyBorder="1" applyAlignment="1" applyProtection="1">
      <alignment horizontal="center"/>
      <protection locked="0"/>
    </xf>
    <xf numFmtId="0" fontId="8" fillId="13" borderId="21" xfId="11" applyFont="1" applyFill="1" applyBorder="1" applyAlignment="1" applyProtection="1">
      <alignment horizontal="left"/>
      <protection hidden="1"/>
    </xf>
    <xf numFmtId="9" fontId="8" fillId="13" borderId="22" xfId="11" applyNumberFormat="1" applyFont="1" applyFill="1" applyBorder="1" applyProtection="1">
      <protection hidden="1"/>
    </xf>
    <xf numFmtId="0" fontId="8" fillId="13" borderId="0" xfId="11" applyFont="1" applyFill="1"/>
    <xf numFmtId="40" fontId="8" fillId="13" borderId="0" xfId="3" applyFont="1" applyFill="1" applyProtection="1">
      <protection hidden="1"/>
    </xf>
    <xf numFmtId="0" fontId="8" fillId="13" borderId="0" xfId="11" quotePrefix="1" applyFont="1" applyFill="1" applyAlignment="1" applyProtection="1">
      <alignment horizontal="left"/>
      <protection hidden="1"/>
    </xf>
    <xf numFmtId="0" fontId="8" fillId="13" borderId="13" xfId="11" applyFont="1" applyFill="1" applyBorder="1" applyProtection="1">
      <protection hidden="1"/>
    </xf>
    <xf numFmtId="0" fontId="9" fillId="13" borderId="13" xfId="11" applyFont="1" applyFill="1" applyBorder="1" applyProtection="1">
      <protection hidden="1"/>
    </xf>
    <xf numFmtId="0" fontId="8" fillId="0" borderId="0" xfId="13" applyNumberFormat="1" applyFont="1"/>
    <xf numFmtId="0" fontId="8" fillId="0" borderId="0" xfId="13" applyNumberFormat="1" applyFont="1" applyFill="1"/>
    <xf numFmtId="0" fontId="8" fillId="0" borderId="0" xfId="1" applyNumberFormat="1" applyFont="1" applyFill="1"/>
    <xf numFmtId="0" fontId="8" fillId="0" borderId="0" xfId="1" applyNumberFormat="1" applyFont="1" applyFill="1" applyBorder="1"/>
    <xf numFmtId="0" fontId="8" fillId="0" borderId="0" xfId="1" applyNumberFormat="1" applyFont="1" applyBorder="1" applyAlignment="1">
      <alignment horizontal="right"/>
    </xf>
    <xf numFmtId="0" fontId="8" fillId="0" borderId="0" xfId="13" applyNumberFormat="1" applyFont="1" applyBorder="1"/>
    <xf numFmtId="0" fontId="8" fillId="0" borderId="0" xfId="1" applyNumberFormat="1" applyFont="1" applyBorder="1"/>
    <xf numFmtId="0" fontId="15" fillId="0" borderId="0" xfId="16" applyNumberFormat="1" applyFill="1"/>
    <xf numFmtId="0" fontId="8" fillId="0" borderId="0" xfId="1" applyNumberFormat="1" applyFont="1" applyBorder="1" applyAlignment="1">
      <alignment horizontal="left"/>
    </xf>
    <xf numFmtId="0" fontId="8" fillId="0" borderId="14" xfId="13" applyNumberFormat="1" applyFont="1" applyFill="1" applyBorder="1" applyAlignment="1">
      <alignment horizontal="left"/>
    </xf>
    <xf numFmtId="14" fontId="8" fillId="12" borderId="14" xfId="13" applyNumberFormat="1" applyFont="1" applyFill="1" applyBorder="1"/>
    <xf numFmtId="14" fontId="8" fillId="12" borderId="14" xfId="13" applyNumberFormat="1" applyFont="1" applyFill="1" applyBorder="1" applyAlignment="1"/>
    <xf numFmtId="0" fontId="8" fillId="0" borderId="0" xfId="13" applyNumberFormat="1" applyFont="1" applyFill="1" applyBorder="1" applyAlignment="1">
      <alignment horizontal="left"/>
    </xf>
    <xf numFmtId="0" fontId="8" fillId="12" borderId="23" xfId="13" applyNumberFormat="1" applyFont="1" applyFill="1" applyBorder="1" applyAlignment="1">
      <alignment vertical="center"/>
    </xf>
    <xf numFmtId="0" fontId="8" fillId="0" borderId="23" xfId="13" applyNumberFormat="1" applyFont="1" applyBorder="1" applyAlignment="1">
      <alignment vertical="center"/>
    </xf>
    <xf numFmtId="0" fontId="8" fillId="0" borderId="23" xfId="13" applyNumberFormat="1" applyFont="1" applyBorder="1" applyAlignment="1">
      <alignment horizontal="right" vertical="center"/>
    </xf>
    <xf numFmtId="0" fontId="9" fillId="0" borderId="23" xfId="13" applyNumberFormat="1" applyFont="1" applyBorder="1" applyAlignment="1">
      <alignment horizontal="right" vertical="center"/>
    </xf>
    <xf numFmtId="0" fontId="8" fillId="12" borderId="23" xfId="1" applyNumberFormat="1" applyFont="1" applyFill="1" applyBorder="1" applyAlignment="1">
      <alignment vertical="center"/>
    </xf>
    <xf numFmtId="0" fontId="17" fillId="14" borderId="23" xfId="13" applyNumberFormat="1" applyFont="1" applyFill="1" applyBorder="1" applyAlignment="1">
      <alignment vertical="center"/>
    </xf>
    <xf numFmtId="0" fontId="17" fillId="14" borderId="23" xfId="13" quotePrefix="1" applyNumberFormat="1" applyFont="1" applyFill="1" applyBorder="1" applyAlignment="1">
      <alignment horizontal="center" vertical="center"/>
    </xf>
    <xf numFmtId="0" fontId="8" fillId="0" borderId="0" xfId="13" applyNumberFormat="1" applyFont="1" applyAlignment="1">
      <alignment vertical="center"/>
    </xf>
    <xf numFmtId="14" fontId="8" fillId="0" borderId="23" xfId="13" applyNumberFormat="1" applyFont="1" applyBorder="1" applyAlignment="1">
      <alignment vertical="center"/>
    </xf>
    <xf numFmtId="20" fontId="8" fillId="0" borderId="23" xfId="13" applyNumberFormat="1" applyFont="1" applyBorder="1" applyAlignment="1">
      <alignment vertical="center"/>
    </xf>
    <xf numFmtId="0" fontId="8" fillId="0" borderId="23" xfId="13" quotePrefix="1" applyNumberFormat="1" applyFont="1" applyBorder="1" applyAlignment="1">
      <alignment horizontal="left" vertical="center"/>
    </xf>
    <xf numFmtId="0" fontId="8" fillId="0" borderId="0" xfId="13" applyNumberFormat="1" applyFont="1" applyBorder="1" applyAlignment="1">
      <alignment vertical="center"/>
    </xf>
    <xf numFmtId="0" fontId="8" fillId="0" borderId="0" xfId="13" applyNumberFormat="1" applyFont="1" applyBorder="1" applyAlignment="1">
      <alignment horizontal="right" vertical="center"/>
    </xf>
    <xf numFmtId="0" fontId="9" fillId="0" borderId="0" xfId="13" applyNumberFormat="1" applyFont="1" applyBorder="1" applyAlignment="1">
      <alignment horizontal="right" vertical="center"/>
    </xf>
    <xf numFmtId="0" fontId="18" fillId="10" borderId="0" xfId="11" applyFont="1" applyFill="1" applyBorder="1" applyAlignment="1" applyProtection="1">
      <alignment horizontal="left" vertical="center"/>
      <protection hidden="1"/>
    </xf>
    <xf numFmtId="0" fontId="8" fillId="13" borderId="0" xfId="13" applyNumberFormat="1" applyFont="1" applyFill="1"/>
    <xf numFmtId="0" fontId="15" fillId="13" borderId="0" xfId="16" applyNumberFormat="1" applyFill="1"/>
    <xf numFmtId="0" fontId="8" fillId="13" borderId="0" xfId="1" applyNumberFormat="1" applyFont="1" applyFill="1" applyBorder="1" applyAlignment="1">
      <alignment horizontal="left"/>
    </xf>
    <xf numFmtId="0" fontId="8" fillId="13" borderId="14" xfId="13" applyNumberFormat="1" applyFont="1" applyFill="1" applyBorder="1" applyAlignment="1">
      <alignment horizontal="left"/>
    </xf>
    <xf numFmtId="0" fontId="8" fillId="13" borderId="0" xfId="13" applyNumberFormat="1" applyFont="1" applyFill="1" applyBorder="1" applyAlignment="1">
      <alignment horizontal="left"/>
    </xf>
    <xf numFmtId="0" fontId="8" fillId="13" borderId="0" xfId="1" applyNumberFormat="1" applyFont="1" applyFill="1" applyBorder="1" applyAlignment="1">
      <alignment horizontal="right"/>
    </xf>
    <xf numFmtId="14" fontId="8" fillId="13" borderId="14" xfId="13" applyNumberFormat="1" applyFont="1" applyFill="1" applyBorder="1"/>
    <xf numFmtId="14" fontId="8" fillId="13" borderId="14" xfId="13" applyNumberFormat="1" applyFont="1" applyFill="1" applyBorder="1" applyAlignment="1"/>
    <xf numFmtId="0" fontId="8" fillId="13" borderId="0" xfId="1" applyNumberFormat="1" applyFont="1" applyFill="1" applyBorder="1"/>
    <xf numFmtId="0" fontId="8" fillId="13" borderId="0" xfId="13" applyNumberFormat="1" applyFont="1" applyFill="1" applyBorder="1"/>
    <xf numFmtId="14" fontId="8" fillId="13" borderId="23" xfId="13" applyNumberFormat="1" applyFont="1" applyFill="1" applyBorder="1" applyAlignment="1">
      <alignment vertical="center"/>
    </xf>
    <xf numFmtId="20" fontId="8" fillId="13" borderId="23" xfId="13" applyNumberFormat="1" applyFont="1" applyFill="1" applyBorder="1" applyAlignment="1">
      <alignment vertical="center"/>
    </xf>
    <xf numFmtId="0" fontId="8" fillId="13" borderId="23" xfId="13" applyNumberFormat="1" applyFont="1" applyFill="1" applyBorder="1" applyAlignment="1">
      <alignment vertical="center"/>
    </xf>
    <xf numFmtId="0" fontId="8" fillId="13" borderId="23" xfId="13" quotePrefix="1" applyNumberFormat="1" applyFont="1" applyFill="1" applyBorder="1" applyAlignment="1">
      <alignment horizontal="left" vertical="center"/>
    </xf>
    <xf numFmtId="0" fontId="8" fillId="13" borderId="23" xfId="13" applyNumberFormat="1" applyFont="1" applyFill="1" applyBorder="1" applyAlignment="1">
      <alignment horizontal="right" vertical="center"/>
    </xf>
    <xf numFmtId="0" fontId="9" fillId="13" borderId="23" xfId="13" applyNumberFormat="1" applyFont="1" applyFill="1" applyBorder="1" applyAlignment="1">
      <alignment horizontal="right" vertical="center"/>
    </xf>
    <xf numFmtId="0" fontId="8" fillId="13" borderId="0" xfId="13" applyNumberFormat="1" applyFont="1" applyFill="1" applyBorder="1" applyAlignment="1">
      <alignment vertical="center"/>
    </xf>
    <xf numFmtId="0" fontId="8" fillId="13" borderId="0" xfId="13" applyNumberFormat="1" applyFont="1" applyFill="1" applyBorder="1" applyAlignment="1">
      <alignment horizontal="right" vertical="center"/>
    </xf>
    <xf numFmtId="0" fontId="9" fillId="13" borderId="0" xfId="13" applyNumberFormat="1" applyFont="1" applyFill="1" applyBorder="1" applyAlignment="1">
      <alignment horizontal="right" vertical="center"/>
    </xf>
    <xf numFmtId="0" fontId="9" fillId="13" borderId="23" xfId="13" applyNumberFormat="1" applyFont="1" applyFill="1" applyBorder="1" applyAlignment="1">
      <alignment vertical="center"/>
    </xf>
    <xf numFmtId="0" fontId="9" fillId="13" borderId="23" xfId="13" quotePrefix="1" applyNumberFormat="1" applyFont="1" applyFill="1" applyBorder="1" applyAlignment="1">
      <alignment horizontal="center" vertical="center"/>
    </xf>
    <xf numFmtId="0" fontId="20" fillId="0" borderId="0" xfId="11" applyFont="1" applyFill="1" applyBorder="1" applyAlignment="1" applyProtection="1">
      <alignment horizontal="right"/>
      <protection hidden="1"/>
    </xf>
    <xf numFmtId="0" fontId="8" fillId="0" borderId="0" xfId="0" applyFont="1" applyFill="1"/>
    <xf numFmtId="0" fontId="9" fillId="0" borderId="0" xfId="0" applyFont="1"/>
    <xf numFmtId="4" fontId="8" fillId="0" borderId="0" xfId="0" applyNumberFormat="1" applyFont="1"/>
    <xf numFmtId="9" fontId="8" fillId="0" borderId="0" xfId="0" applyNumberFormat="1" applyFont="1"/>
    <xf numFmtId="4" fontId="8" fillId="5" borderId="0" xfId="0" applyNumberFormat="1" applyFont="1" applyFill="1"/>
    <xf numFmtId="9" fontId="8" fillId="5" borderId="0" xfId="0" applyNumberFormat="1" applyFont="1" applyFill="1"/>
    <xf numFmtId="4" fontId="9" fillId="5" borderId="0" xfId="0" applyNumberFormat="1" applyFont="1" applyFill="1"/>
    <xf numFmtId="0" fontId="8" fillId="0" borderId="0" xfId="0" applyFont="1" applyAlignment="1">
      <alignment horizontal="right"/>
    </xf>
    <xf numFmtId="0" fontId="8" fillId="5" borderId="0" xfId="0" applyFont="1" applyFill="1" applyAlignment="1">
      <alignment horizontal="right"/>
    </xf>
    <xf numFmtId="169" fontId="8" fillId="0" borderId="0" xfId="15" applyNumberFormat="1" applyFont="1" applyAlignment="1">
      <alignment horizontal="left"/>
    </xf>
    <xf numFmtId="169" fontId="8" fillId="0" borderId="3" xfId="9" applyNumberFormat="1" applyFont="1" applyBorder="1" applyAlignment="1">
      <alignment vertical="center"/>
    </xf>
    <xf numFmtId="169" fontId="8" fillId="0" borderId="4" xfId="9" applyNumberFormat="1" applyFont="1" applyBorder="1" applyAlignment="1">
      <alignment vertical="center"/>
    </xf>
    <xf numFmtId="169" fontId="8" fillId="12" borderId="19" xfId="3" applyNumberFormat="1" applyFont="1" applyFill="1" applyBorder="1" applyProtection="1">
      <protection hidden="1"/>
    </xf>
    <xf numFmtId="169" fontId="9" fillId="12" borderId="19" xfId="3" applyNumberFormat="1" applyFont="1" applyFill="1" applyBorder="1" applyProtection="1">
      <protection hidden="1"/>
    </xf>
    <xf numFmtId="169" fontId="8" fillId="13" borderId="21" xfId="3" applyNumberFormat="1" applyFont="1" applyFill="1" applyBorder="1" applyProtection="1">
      <protection hidden="1"/>
    </xf>
    <xf numFmtId="169" fontId="8" fillId="13" borderId="19" xfId="3" applyNumberFormat="1" applyFont="1" applyFill="1" applyBorder="1" applyProtection="1">
      <protection hidden="1"/>
    </xf>
    <xf numFmtId="169" fontId="8" fillId="13" borderId="0" xfId="3" applyNumberFormat="1" applyFont="1" applyFill="1" applyProtection="1">
      <protection hidden="1"/>
    </xf>
    <xf numFmtId="169" fontId="9" fillId="13" borderId="19" xfId="3" applyNumberFormat="1" applyFont="1" applyFill="1" applyBorder="1" applyProtection="1">
      <protection hidden="1"/>
    </xf>
    <xf numFmtId="169" fontId="8" fillId="6" borderId="3" xfId="9" applyNumberFormat="1" applyFont="1" applyFill="1" applyBorder="1" applyAlignment="1">
      <alignment vertical="center"/>
    </xf>
    <xf numFmtId="169" fontId="8" fillId="6" borderId="4" xfId="9" applyNumberFormat="1" applyFont="1" applyFill="1" applyBorder="1" applyAlignment="1">
      <alignment vertical="center"/>
    </xf>
    <xf numFmtId="43" fontId="8" fillId="13" borderId="23" xfId="1" applyFont="1" applyFill="1" applyBorder="1" applyAlignment="1">
      <alignment vertical="center"/>
    </xf>
    <xf numFmtId="43" fontId="9" fillId="13" borderId="23" xfId="1" applyFont="1" applyFill="1" applyBorder="1" applyAlignment="1">
      <alignment vertical="center"/>
    </xf>
    <xf numFmtId="43" fontId="9" fillId="13" borderId="0" xfId="1" applyFont="1" applyFill="1" applyBorder="1" applyAlignment="1">
      <alignment horizontal="right" vertical="center"/>
    </xf>
    <xf numFmtId="43" fontId="8" fillId="0" borderId="23" xfId="1" applyFont="1" applyBorder="1" applyAlignment="1">
      <alignment vertical="center"/>
    </xf>
    <xf numFmtId="43" fontId="8" fillId="12" borderId="23" xfId="1" applyFont="1" applyFill="1" applyBorder="1" applyAlignment="1">
      <alignment vertical="center"/>
    </xf>
    <xf numFmtId="43" fontId="9" fillId="0" borderId="0" xfId="1" applyFont="1" applyBorder="1" applyAlignment="1">
      <alignment horizontal="right" vertical="center"/>
    </xf>
    <xf numFmtId="169" fontId="8" fillId="5" borderId="0" xfId="15" applyNumberFormat="1" applyFont="1" applyFill="1" applyAlignment="1">
      <alignment horizontal="center"/>
    </xf>
    <xf numFmtId="169" fontId="8" fillId="5" borderId="0" xfId="1" applyNumberFormat="1" applyFont="1" applyFill="1"/>
    <xf numFmtId="169" fontId="9" fillId="5" borderId="0" xfId="1" applyNumberFormat="1" applyFont="1" applyFill="1"/>
    <xf numFmtId="169" fontId="8" fillId="0" borderId="0" xfId="15" applyNumberFormat="1" applyFont="1" applyAlignment="1">
      <alignment horizontal="center"/>
    </xf>
    <xf numFmtId="9" fontId="8" fillId="0" borderId="0" xfId="0" applyNumberFormat="1" applyFont="1" applyAlignment="1">
      <alignment horizontal="right"/>
    </xf>
    <xf numFmtId="9" fontId="8" fillId="5" borderId="0" xfId="0" applyNumberFormat="1" applyFont="1" applyFill="1" applyAlignment="1">
      <alignment horizontal="right"/>
    </xf>
    <xf numFmtId="0" fontId="8" fillId="0" borderId="0" xfId="0" applyNumberFormat="1" applyFont="1"/>
    <xf numFmtId="0" fontId="8" fillId="0" borderId="0" xfId="10" applyFont="1" applyAlignment="1">
      <alignment vertical="center"/>
    </xf>
    <xf numFmtId="0" fontId="22" fillId="0" borderId="15" xfId="16" quotePrefix="1" applyFont="1" applyFill="1" applyBorder="1" applyAlignment="1">
      <alignment horizontal="left" vertical="center"/>
    </xf>
    <xf numFmtId="0" fontId="21" fillId="0" borderId="6" xfId="16" applyFont="1" applyFill="1" applyBorder="1" applyAlignment="1">
      <alignment vertical="center"/>
    </xf>
    <xf numFmtId="0" fontId="21" fillId="0" borderId="16" xfId="16" applyFont="1" applyFill="1" applyBorder="1" applyAlignment="1">
      <alignment vertical="center"/>
    </xf>
    <xf numFmtId="0" fontId="8" fillId="0" borderId="0" xfId="10" applyFont="1" applyAlignment="1">
      <alignment horizontal="left" vertical="center"/>
    </xf>
    <xf numFmtId="40" fontId="8" fillId="0" borderId="0" xfId="2" applyFont="1" applyBorder="1" applyAlignment="1">
      <alignment vertical="center"/>
    </xf>
    <xf numFmtId="0" fontId="8" fillId="0" borderId="24" xfId="10" applyFont="1" applyBorder="1" applyAlignment="1">
      <alignment horizontal="left" vertical="center"/>
    </xf>
    <xf numFmtId="0" fontId="8" fillId="0" borderId="24" xfId="10" applyFont="1" applyBorder="1" applyAlignment="1">
      <alignment vertical="center"/>
    </xf>
    <xf numFmtId="0" fontId="9" fillId="0" borderId="0" xfId="10" applyFont="1" applyFill="1" applyBorder="1" applyAlignment="1">
      <alignment horizontal="center" vertical="center"/>
    </xf>
    <xf numFmtId="0" fontId="17" fillId="15" borderId="25" xfId="10" applyFont="1" applyFill="1" applyBorder="1" applyAlignment="1">
      <alignment horizontal="center" vertical="center"/>
    </xf>
    <xf numFmtId="0" fontId="17" fillId="15" borderId="26" xfId="10" applyFont="1" applyFill="1" applyBorder="1" applyAlignment="1">
      <alignment horizontal="center" vertical="center"/>
    </xf>
    <xf numFmtId="0" fontId="17" fillId="16" borderId="25" xfId="10" applyFont="1" applyFill="1" applyBorder="1" applyAlignment="1">
      <alignment horizontal="center" vertical="center"/>
    </xf>
    <xf numFmtId="0" fontId="17" fillId="16" borderId="26" xfId="10" applyFont="1" applyFill="1" applyBorder="1" applyAlignment="1">
      <alignment horizontal="center" vertical="center"/>
    </xf>
    <xf numFmtId="0" fontId="9" fillId="13" borderId="0" xfId="10" applyFont="1" applyFill="1" applyAlignment="1">
      <alignment vertical="center"/>
    </xf>
    <xf numFmtId="0" fontId="8" fillId="13" borderId="0" xfId="10" applyFont="1" applyFill="1" applyAlignment="1">
      <alignment vertical="center"/>
    </xf>
    <xf numFmtId="0" fontId="9" fillId="13" borderId="15" xfId="10" quotePrefix="1" applyFont="1" applyFill="1" applyBorder="1" applyAlignment="1">
      <alignment horizontal="left" vertical="center"/>
    </xf>
    <xf numFmtId="0" fontId="8" fillId="13" borderId="6" xfId="10" applyFont="1" applyFill="1" applyBorder="1" applyAlignment="1">
      <alignment vertical="center"/>
    </xf>
    <xf numFmtId="0" fontId="8" fillId="13" borderId="16" xfId="10" applyFont="1" applyFill="1" applyBorder="1" applyAlignment="1">
      <alignment vertical="center"/>
    </xf>
    <xf numFmtId="0" fontId="9" fillId="13" borderId="0" xfId="10" applyFont="1" applyFill="1" applyBorder="1" applyAlignment="1">
      <alignment horizontal="center" vertical="center"/>
    </xf>
    <xf numFmtId="0" fontId="8" fillId="13" borderId="24" xfId="10" applyFont="1" applyFill="1" applyBorder="1" applyAlignment="1">
      <alignment horizontal="left" vertical="center"/>
    </xf>
    <xf numFmtId="40" fontId="8" fillId="13" borderId="0" xfId="2" applyFont="1" applyFill="1" applyBorder="1" applyAlignment="1">
      <alignment vertical="center"/>
    </xf>
    <xf numFmtId="0" fontId="8" fillId="13" borderId="24" xfId="10" applyFont="1" applyFill="1" applyBorder="1" applyAlignment="1">
      <alignment vertical="center"/>
    </xf>
    <xf numFmtId="0" fontId="9" fillId="13" borderId="25" xfId="10" applyFont="1" applyFill="1" applyBorder="1" applyAlignment="1">
      <alignment horizontal="center" vertical="center"/>
    </xf>
    <xf numFmtId="0" fontId="9" fillId="13" borderId="26" xfId="10" applyFont="1" applyFill="1" applyBorder="1" applyAlignment="1">
      <alignment horizontal="center" vertical="center"/>
    </xf>
    <xf numFmtId="4" fontId="9" fillId="12" borderId="24" xfId="1" applyNumberFormat="1" applyFont="1" applyFill="1" applyBorder="1" applyAlignment="1">
      <alignment vertical="center"/>
    </xf>
    <xf numFmtId="4" fontId="8" fillId="0" borderId="24" xfId="1" applyNumberFormat="1" applyFont="1" applyBorder="1" applyAlignment="1">
      <alignment vertical="center"/>
    </xf>
    <xf numFmtId="4" fontId="9" fillId="9" borderId="24" xfId="1" applyNumberFormat="1" applyFont="1" applyFill="1" applyBorder="1" applyAlignment="1">
      <alignment vertical="center"/>
    </xf>
    <xf numFmtId="165" fontId="9" fillId="12" borderId="24" xfId="7" applyNumberFormat="1" applyFont="1" applyFill="1" applyBorder="1" applyAlignment="1">
      <alignment vertical="center"/>
    </xf>
    <xf numFmtId="4" fontId="8" fillId="13" borderId="24" xfId="2" applyNumberFormat="1" applyFont="1" applyFill="1" applyBorder="1" applyAlignment="1">
      <alignment vertical="center"/>
    </xf>
    <xf numFmtId="4" fontId="9" fillId="13" borderId="24" xfId="2" applyNumberFormat="1" applyFont="1" applyFill="1" applyBorder="1" applyAlignment="1">
      <alignment vertical="center"/>
    </xf>
    <xf numFmtId="165" fontId="9" fillId="13" borderId="24" xfId="7" applyNumberFormat="1" applyFont="1" applyFill="1" applyBorder="1" applyAlignment="1">
      <alignment vertical="center"/>
    </xf>
    <xf numFmtId="0" fontId="8" fillId="0" borderId="0" xfId="12" applyFont="1"/>
    <xf numFmtId="0" fontId="8" fillId="0" borderId="0" xfId="12" applyFont="1" applyFill="1"/>
    <xf numFmtId="0" fontId="9" fillId="0" borderId="0" xfId="12" applyFont="1" applyFill="1" applyAlignment="1" applyProtection="1">
      <alignment horizontal="left"/>
    </xf>
    <xf numFmtId="168" fontId="8" fillId="0" borderId="0" xfId="12" applyNumberFormat="1" applyFont="1" applyFill="1" applyProtection="1"/>
    <xf numFmtId="0" fontId="8" fillId="0" borderId="0" xfId="12" applyFont="1" applyFill="1" applyProtection="1"/>
    <xf numFmtId="0" fontId="8" fillId="0" borderId="0" xfId="12" applyFont="1" applyBorder="1"/>
    <xf numFmtId="0" fontId="9" fillId="5" borderId="0" xfId="12" applyFont="1" applyFill="1"/>
    <xf numFmtId="0" fontId="8" fillId="5" borderId="0" xfId="12" applyFont="1" applyFill="1"/>
    <xf numFmtId="0" fontId="16" fillId="17" borderId="5" xfId="12" applyFont="1" applyFill="1" applyBorder="1" applyAlignment="1" applyProtection="1">
      <alignment horizontal="left"/>
    </xf>
    <xf numFmtId="0" fontId="16" fillId="17" borderId="0" xfId="12" applyFont="1" applyFill="1" applyAlignment="1" applyProtection="1">
      <alignment horizontal="center"/>
    </xf>
    <xf numFmtId="0" fontId="16" fillId="17" borderId="0" xfId="12" applyFont="1" applyFill="1" applyAlignment="1" applyProtection="1">
      <alignment horizontal="right"/>
    </xf>
    <xf numFmtId="0" fontId="16" fillId="11" borderId="5" xfId="12" applyFont="1" applyFill="1" applyBorder="1" applyAlignment="1" applyProtection="1">
      <alignment horizontal="left"/>
    </xf>
    <xf numFmtId="0" fontId="16" fillId="11" borderId="0" xfId="12" applyFont="1" applyFill="1"/>
    <xf numFmtId="0" fontId="16" fillId="11" borderId="0" xfId="12" applyFont="1" applyFill="1" applyAlignment="1">
      <alignment horizontal="right"/>
    </xf>
    <xf numFmtId="0" fontId="16" fillId="17" borderId="17" xfId="12" applyFont="1" applyFill="1" applyBorder="1" applyAlignment="1" applyProtection="1">
      <alignment horizontal="left" vertical="center"/>
    </xf>
    <xf numFmtId="167" fontId="17" fillId="17" borderId="18" xfId="12" applyNumberFormat="1" applyFont="1" applyFill="1" applyBorder="1" applyAlignment="1" applyProtection="1">
      <alignment vertical="center"/>
      <protection locked="0"/>
    </xf>
    <xf numFmtId="0" fontId="16" fillId="17" borderId="18" xfId="12" applyFont="1" applyFill="1" applyBorder="1" applyAlignment="1">
      <alignment vertical="center"/>
    </xf>
    <xf numFmtId="0" fontId="16" fillId="17" borderId="18" xfId="12" applyFont="1" applyFill="1" applyBorder="1" applyAlignment="1" applyProtection="1">
      <alignment horizontal="right" vertical="center"/>
    </xf>
    <xf numFmtId="170" fontId="17" fillId="17" borderId="18" xfId="12" applyNumberFormat="1" applyFont="1" applyFill="1" applyBorder="1" applyAlignment="1">
      <alignment horizontal="left" vertical="center"/>
    </xf>
    <xf numFmtId="0" fontId="8" fillId="0" borderId="0" xfId="12" applyFont="1" applyAlignment="1">
      <alignment vertical="center"/>
    </xf>
    <xf numFmtId="0" fontId="16" fillId="17" borderId="29" xfId="12" applyFont="1" applyFill="1" applyBorder="1" applyAlignment="1" applyProtection="1">
      <alignment horizontal="left"/>
    </xf>
    <xf numFmtId="0" fontId="16" fillId="17" borderId="30" xfId="12" applyFont="1" applyFill="1" applyBorder="1"/>
    <xf numFmtId="0" fontId="16" fillId="17" borderId="30" xfId="12" applyFont="1" applyFill="1" applyBorder="1" applyAlignment="1">
      <alignment vertical="center"/>
    </xf>
    <xf numFmtId="0" fontId="8" fillId="0" borderId="30" xfId="12" applyFont="1" applyBorder="1"/>
    <xf numFmtId="0" fontId="8" fillId="0" borderId="31" xfId="12" applyFont="1" applyBorder="1" applyAlignment="1" applyProtection="1">
      <alignment horizontal="left" vertical="center"/>
      <protection locked="0"/>
    </xf>
    <xf numFmtId="0" fontId="8" fillId="0" borderId="32" xfId="12" applyFont="1" applyBorder="1" applyAlignment="1" applyProtection="1">
      <alignment horizontal="left" vertical="center"/>
      <protection locked="0"/>
    </xf>
    <xf numFmtId="0" fontId="16" fillId="17" borderId="29" xfId="12" applyFont="1" applyFill="1" applyBorder="1" applyAlignment="1" applyProtection="1">
      <alignment horizontal="center"/>
    </xf>
    <xf numFmtId="0" fontId="16" fillId="17" borderId="30" xfId="12" applyFont="1" applyFill="1" applyBorder="1" applyAlignment="1" applyProtection="1">
      <alignment horizontal="center"/>
    </xf>
    <xf numFmtId="0" fontId="16" fillId="17" borderId="30" xfId="12" applyFont="1" applyFill="1" applyBorder="1" applyAlignment="1">
      <alignment horizontal="center" vertical="center"/>
    </xf>
    <xf numFmtId="0" fontId="8" fillId="0" borderId="30" xfId="12" applyFont="1" applyBorder="1" applyAlignment="1">
      <alignment horizontal="center"/>
    </xf>
    <xf numFmtId="2" fontId="8" fillId="0" borderId="31" xfId="12" applyNumberFormat="1" applyFont="1" applyBorder="1" applyAlignment="1" applyProtection="1">
      <alignment horizontal="center" vertical="center"/>
      <protection locked="0"/>
    </xf>
    <xf numFmtId="2" fontId="8" fillId="0" borderId="32" xfId="12" applyNumberFormat="1" applyFont="1" applyBorder="1" applyAlignment="1" applyProtection="1">
      <alignment horizontal="center" vertical="center"/>
      <protection locked="0"/>
    </xf>
    <xf numFmtId="9" fontId="16" fillId="17" borderId="30" xfId="12" applyNumberFormat="1" applyFont="1" applyFill="1" applyBorder="1" applyAlignment="1" applyProtection="1">
      <alignment horizontal="center"/>
    </xf>
    <xf numFmtId="0" fontId="17" fillId="17" borderId="30" xfId="12" applyFont="1" applyFill="1" applyBorder="1" applyAlignment="1" applyProtection="1">
      <alignment horizontal="right" vertical="center"/>
    </xf>
    <xf numFmtId="0" fontId="16" fillId="17" borderId="30" xfId="12" applyFont="1" applyFill="1" applyBorder="1" applyAlignment="1" applyProtection="1">
      <alignment horizontal="center" vertical="center"/>
    </xf>
    <xf numFmtId="9" fontId="8" fillId="0" borderId="31" xfId="7" applyFont="1" applyBorder="1" applyAlignment="1" applyProtection="1">
      <alignment horizontal="center" vertical="center"/>
      <protection locked="0"/>
    </xf>
    <xf numFmtId="9" fontId="8" fillId="0" borderId="32" xfId="7" applyFont="1" applyBorder="1" applyAlignment="1" applyProtection="1">
      <alignment horizontal="center" vertical="center"/>
      <protection locked="0"/>
    </xf>
    <xf numFmtId="0" fontId="16" fillId="17" borderId="30" xfId="12" applyFont="1" applyFill="1" applyBorder="1" applyAlignment="1" applyProtection="1">
      <alignment horizontal="right"/>
    </xf>
    <xf numFmtId="4" fontId="9" fillId="12" borderId="33" xfId="1" applyNumberFormat="1" applyFont="1" applyFill="1" applyBorder="1" applyAlignment="1">
      <alignment horizontal="center" vertical="center"/>
    </xf>
    <xf numFmtId="166" fontId="17" fillId="17" borderId="30" xfId="12" applyNumberFormat="1" applyFont="1" applyFill="1" applyBorder="1" applyAlignment="1" applyProtection="1">
      <alignment horizontal="center" vertical="center"/>
    </xf>
    <xf numFmtId="1" fontId="8" fillId="0" borderId="31" xfId="12" applyNumberFormat="1" applyFont="1" applyBorder="1" applyAlignment="1" applyProtection="1">
      <alignment horizontal="center" vertical="center"/>
      <protection locked="0"/>
    </xf>
    <xf numFmtId="1" fontId="8" fillId="0" borderId="32" xfId="12" applyNumberFormat="1" applyFont="1" applyBorder="1" applyAlignment="1" applyProtection="1">
      <alignment horizontal="center" vertical="center"/>
      <protection locked="0"/>
    </xf>
    <xf numFmtId="4" fontId="9" fillId="12" borderId="33" xfId="1" applyNumberFormat="1" applyFont="1" applyFill="1" applyBorder="1" applyAlignment="1">
      <alignment vertical="center"/>
    </xf>
    <xf numFmtId="2" fontId="17" fillId="17" borderId="30" xfId="12" applyNumberFormat="1" applyFont="1" applyFill="1" applyBorder="1" applyAlignment="1" applyProtection="1">
      <alignment horizontal="center" vertical="center"/>
    </xf>
    <xf numFmtId="2" fontId="8" fillId="0" borderId="30" xfId="12" applyNumberFormat="1" applyFont="1" applyBorder="1" applyAlignment="1">
      <alignment horizontal="center"/>
    </xf>
    <xf numFmtId="3" fontId="9" fillId="12" borderId="33" xfId="1" applyNumberFormat="1" applyFont="1" applyFill="1" applyBorder="1" applyAlignment="1">
      <alignment horizontal="center" vertical="center"/>
    </xf>
    <xf numFmtId="0" fontId="15" fillId="0" borderId="0" xfId="16" applyFill="1" applyAlignment="1" applyProtection="1">
      <alignment horizontal="left"/>
    </xf>
    <xf numFmtId="0" fontId="15" fillId="0" borderId="0" xfId="16" applyFill="1"/>
    <xf numFmtId="3" fontId="9" fillId="13" borderId="33" xfId="1" applyNumberFormat="1" applyFont="1" applyFill="1" applyBorder="1" applyAlignment="1">
      <alignment horizontal="center" vertical="center"/>
    </xf>
    <xf numFmtId="4" fontId="9" fillId="13" borderId="33" xfId="1" applyNumberFormat="1" applyFont="1" applyFill="1" applyBorder="1" applyAlignment="1">
      <alignment horizontal="center" vertical="center"/>
    </xf>
    <xf numFmtId="0" fontId="8" fillId="13" borderId="30" xfId="12" applyFont="1" applyFill="1" applyBorder="1"/>
    <xf numFmtId="0" fontId="8" fillId="13" borderId="30" xfId="12" applyFont="1" applyFill="1" applyBorder="1" applyAlignment="1">
      <alignment horizontal="center"/>
    </xf>
    <xf numFmtId="2" fontId="8" fillId="13" borderId="30" xfId="12" applyNumberFormat="1" applyFont="1" applyFill="1" applyBorder="1" applyAlignment="1">
      <alignment horizontal="center"/>
    </xf>
    <xf numFmtId="0" fontId="8" fillId="13" borderId="31" xfId="12" applyFont="1" applyFill="1" applyBorder="1" applyAlignment="1" applyProtection="1">
      <alignment horizontal="left" vertical="center"/>
      <protection locked="0"/>
    </xf>
    <xf numFmtId="2" fontId="8" fillId="13" borderId="31" xfId="12" applyNumberFormat="1" applyFont="1" applyFill="1" applyBorder="1" applyAlignment="1" applyProtection="1">
      <alignment horizontal="center" vertical="center"/>
      <protection locked="0"/>
    </xf>
    <xf numFmtId="9" fontId="8" fillId="13" borderId="31" xfId="7" applyFont="1" applyFill="1" applyBorder="1" applyAlignment="1" applyProtection="1">
      <alignment horizontal="center" vertical="center"/>
      <protection locked="0"/>
    </xf>
    <xf numFmtId="1" fontId="8" fillId="13" borderId="31" xfId="12" applyNumberFormat="1" applyFont="1" applyFill="1" applyBorder="1" applyAlignment="1" applyProtection="1">
      <alignment horizontal="center" vertical="center"/>
      <protection locked="0"/>
    </xf>
    <xf numFmtId="4" fontId="9" fillId="13" borderId="33" xfId="1" applyNumberFormat="1" applyFont="1" applyFill="1" applyBorder="1" applyAlignment="1">
      <alignment vertical="center"/>
    </xf>
    <xf numFmtId="0" fontId="8" fillId="13" borderId="32" xfId="12" applyFont="1" applyFill="1" applyBorder="1" applyAlignment="1" applyProtection="1">
      <alignment horizontal="left" vertical="center"/>
      <protection locked="0"/>
    </xf>
    <xf numFmtId="2" fontId="8" fillId="13" borderId="32" xfId="12" applyNumberFormat="1" applyFont="1" applyFill="1" applyBorder="1" applyAlignment="1" applyProtection="1">
      <alignment horizontal="center" vertical="center"/>
      <protection locked="0"/>
    </xf>
    <xf numFmtId="9" fontId="8" fillId="13" borderId="32" xfId="7" applyFont="1" applyFill="1" applyBorder="1" applyAlignment="1" applyProtection="1">
      <alignment horizontal="center" vertical="center"/>
      <protection locked="0"/>
    </xf>
    <xf numFmtId="1" fontId="8" fillId="13" borderId="32" xfId="12" applyNumberFormat="1" applyFont="1" applyFill="1" applyBorder="1" applyAlignment="1" applyProtection="1">
      <alignment horizontal="center" vertical="center"/>
      <protection locked="0"/>
    </xf>
    <xf numFmtId="0" fontId="8" fillId="13" borderId="17" xfId="12" applyFont="1" applyFill="1" applyBorder="1" applyAlignment="1" applyProtection="1">
      <alignment horizontal="left" vertical="center"/>
    </xf>
    <xf numFmtId="167" fontId="9" fillId="13" borderId="18" xfId="12" applyNumberFormat="1" applyFont="1" applyFill="1" applyBorder="1" applyAlignment="1" applyProtection="1">
      <alignment vertical="center"/>
      <protection locked="0"/>
    </xf>
    <xf numFmtId="0" fontId="8" fillId="13" borderId="18" xfId="12" applyFont="1" applyFill="1" applyBorder="1" applyAlignment="1">
      <alignment vertical="center"/>
    </xf>
    <xf numFmtId="0" fontId="8" fillId="13" borderId="18" xfId="12" applyFont="1" applyFill="1" applyBorder="1" applyAlignment="1" applyProtection="1">
      <alignment horizontal="right" vertical="center"/>
    </xf>
    <xf numFmtId="170" fontId="9" fillId="13" borderId="18" xfId="12" applyNumberFormat="1" applyFont="1" applyFill="1" applyBorder="1" applyAlignment="1">
      <alignment horizontal="left" vertical="center"/>
    </xf>
    <xf numFmtId="0" fontId="8" fillId="13" borderId="5" xfId="12" applyFont="1" applyFill="1" applyBorder="1" applyAlignment="1" applyProtection="1">
      <alignment horizontal="left"/>
    </xf>
    <xf numFmtId="0" fontId="8" fillId="13" borderId="0" xfId="12" applyFont="1" applyFill="1"/>
    <xf numFmtId="0" fontId="8" fillId="13" borderId="0" xfId="12" applyFont="1" applyFill="1" applyAlignment="1">
      <alignment horizontal="right"/>
    </xf>
    <xf numFmtId="0" fontId="8" fillId="13" borderId="0" xfId="12" applyFont="1" applyFill="1" applyAlignment="1" applyProtection="1">
      <alignment horizontal="center"/>
    </xf>
    <xf numFmtId="0" fontId="8" fillId="13" borderId="0" xfId="12" applyFont="1" applyFill="1" applyAlignment="1" applyProtection="1">
      <alignment horizontal="right"/>
    </xf>
    <xf numFmtId="0" fontId="8" fillId="13" borderId="29" xfId="12" applyFont="1" applyFill="1" applyBorder="1" applyAlignment="1" applyProtection="1">
      <alignment horizontal="left"/>
    </xf>
    <xf numFmtId="0" fontId="8" fillId="13" borderId="29" xfId="12" applyFont="1" applyFill="1" applyBorder="1" applyAlignment="1" applyProtection="1">
      <alignment horizontal="center"/>
    </xf>
    <xf numFmtId="0" fontId="8" fillId="13" borderId="30" xfId="12" applyFont="1" applyFill="1" applyBorder="1" applyAlignment="1" applyProtection="1">
      <alignment horizontal="center"/>
    </xf>
    <xf numFmtId="9" fontId="8" fillId="13" borderId="30" xfId="12" applyNumberFormat="1" applyFont="1" applyFill="1" applyBorder="1" applyAlignment="1" applyProtection="1">
      <alignment horizontal="center"/>
    </xf>
    <xf numFmtId="0" fontId="8" fillId="13" borderId="30" xfId="12" applyFont="1" applyFill="1" applyBorder="1" applyAlignment="1" applyProtection="1">
      <alignment horizontal="right"/>
    </xf>
    <xf numFmtId="0" fontId="8" fillId="13" borderId="30" xfId="12" applyFont="1" applyFill="1" applyBorder="1" applyAlignment="1">
      <alignment vertical="center"/>
    </xf>
    <xf numFmtId="0" fontId="8" fillId="13" borderId="30" xfId="12" applyFont="1" applyFill="1" applyBorder="1" applyAlignment="1">
      <alignment horizontal="center" vertical="center"/>
    </xf>
    <xf numFmtId="0" fontId="9" fillId="13" borderId="30" xfId="12" applyFont="1" applyFill="1" applyBorder="1" applyAlignment="1" applyProtection="1">
      <alignment horizontal="right" vertical="center"/>
    </xf>
    <xf numFmtId="0" fontId="8" fillId="13" borderId="30" xfId="12" applyFont="1" applyFill="1" applyBorder="1" applyAlignment="1" applyProtection="1">
      <alignment horizontal="center" vertical="center"/>
    </xf>
    <xf numFmtId="166" fontId="9" fillId="13" borderId="30" xfId="12" applyNumberFormat="1" applyFont="1" applyFill="1" applyBorder="1" applyAlignment="1" applyProtection="1">
      <alignment horizontal="center" vertical="center"/>
    </xf>
    <xf numFmtId="2" fontId="9" fillId="13" borderId="30" xfId="12" applyNumberFormat="1" applyFont="1" applyFill="1" applyBorder="1" applyAlignment="1" applyProtection="1">
      <alignment horizontal="center" vertical="center"/>
    </xf>
    <xf numFmtId="0" fontId="7" fillId="11" borderId="20" xfId="0" applyFont="1" applyFill="1" applyBorder="1" applyAlignment="1">
      <alignment vertical="center" wrapText="1"/>
    </xf>
    <xf numFmtId="0" fontId="7" fillId="13" borderId="20" xfId="0" applyFont="1" applyFill="1" applyBorder="1" applyAlignment="1">
      <alignment vertical="center" wrapText="1"/>
    </xf>
    <xf numFmtId="0" fontId="1" fillId="0" borderId="0" xfId="17" applyFont="1"/>
    <xf numFmtId="43" fontId="1" fillId="0" borderId="2" xfId="18" applyFont="1" applyBorder="1" applyAlignment="1">
      <alignment vertical="center"/>
    </xf>
    <xf numFmtId="0" fontId="1" fillId="0" borderId="0" xfId="17" applyFont="1" applyAlignment="1">
      <alignment vertical="center"/>
    </xf>
    <xf numFmtId="172" fontId="8" fillId="0" borderId="0" xfId="17" applyNumberFormat="1" applyFont="1"/>
    <xf numFmtId="0" fontId="8" fillId="0" borderId="0" xfId="17" applyFont="1"/>
    <xf numFmtId="0" fontId="8" fillId="0" borderId="0" xfId="17" applyNumberFormat="1" applyFont="1"/>
    <xf numFmtId="171" fontId="9" fillId="0" borderId="0" xfId="17" applyNumberFormat="1" applyFont="1"/>
    <xf numFmtId="0" fontId="9" fillId="0" borderId="0" xfId="17" applyFont="1"/>
    <xf numFmtId="172" fontId="9" fillId="5" borderId="0" xfId="17" applyNumberFormat="1" applyFont="1" applyFill="1" applyAlignment="1">
      <alignment horizontal="left"/>
    </xf>
    <xf numFmtId="0" fontId="8" fillId="5" borderId="0" xfId="17" applyFont="1" applyFill="1"/>
    <xf numFmtId="0" fontId="8" fillId="5" borderId="0" xfId="17" applyNumberFormat="1" applyFont="1" applyFill="1"/>
    <xf numFmtId="172" fontId="8" fillId="5" borderId="0" xfId="17" applyNumberFormat="1" applyFont="1" applyFill="1"/>
    <xf numFmtId="172" fontId="9" fillId="18" borderId="24" xfId="17" applyNumberFormat="1" applyFont="1" applyFill="1" applyBorder="1"/>
    <xf numFmtId="0" fontId="9" fillId="18" borderId="24" xfId="17" applyFont="1" applyFill="1" applyBorder="1"/>
    <xf numFmtId="0" fontId="9" fillId="18" borderId="24" xfId="17" applyFont="1" applyFill="1" applyBorder="1" applyAlignment="1">
      <alignment horizontal="center"/>
    </xf>
    <xf numFmtId="14" fontId="8" fillId="0" borderId="24" xfId="17" applyNumberFormat="1" applyFont="1" applyFill="1" applyBorder="1" applyAlignment="1">
      <alignment horizontal="right"/>
    </xf>
    <xf numFmtId="0" fontId="8" fillId="0" borderId="24" xfId="17" applyFont="1" applyFill="1" applyBorder="1"/>
    <xf numFmtId="169" fontId="8" fillId="0" borderId="24" xfId="20" applyNumberFormat="1" applyFont="1" applyFill="1" applyBorder="1"/>
    <xf numFmtId="0" fontId="8" fillId="0" borderId="24" xfId="17" applyFont="1" applyFill="1" applyBorder="1" applyAlignment="1">
      <alignment horizontal="center"/>
    </xf>
    <xf numFmtId="169" fontId="10" fillId="8" borderId="24" xfId="0" applyNumberFormat="1" applyFont="1" applyFill="1" applyBorder="1" applyAlignment="1">
      <alignment vertical="center"/>
    </xf>
    <xf numFmtId="9" fontId="8" fillId="0" borderId="24" xfId="17" applyNumberFormat="1" applyFont="1" applyFill="1" applyBorder="1" applyAlignment="1">
      <alignment horizontal="center"/>
    </xf>
    <xf numFmtId="172" fontId="8" fillId="13" borderId="0" xfId="17" applyNumberFormat="1" applyFont="1" applyFill="1"/>
    <xf numFmtId="0" fontId="8" fillId="13" borderId="0" xfId="17" applyFont="1" applyFill="1"/>
    <xf numFmtId="0" fontId="8" fillId="13" borderId="0" xfId="17" applyNumberFormat="1" applyFont="1" applyFill="1"/>
    <xf numFmtId="172" fontId="9" fillId="13" borderId="24" xfId="17" applyNumberFormat="1" applyFont="1" applyFill="1" applyBorder="1"/>
    <xf numFmtId="0" fontId="9" fillId="13" borderId="24" xfId="17" applyFont="1" applyFill="1" applyBorder="1"/>
    <xf numFmtId="0" fontId="9" fillId="13" borderId="24" xfId="17" applyFont="1" applyFill="1" applyBorder="1" applyAlignment="1">
      <alignment horizontal="center"/>
    </xf>
    <xf numFmtId="14" fontId="8" fillId="13" borderId="24" xfId="17" applyNumberFormat="1" applyFont="1" applyFill="1" applyBorder="1" applyAlignment="1">
      <alignment horizontal="right"/>
    </xf>
    <xf numFmtId="0" fontId="8" fillId="13" borderId="24" xfId="17" applyFont="1" applyFill="1" applyBorder="1"/>
    <xf numFmtId="169" fontId="8" fillId="13" borderId="24" xfId="20" applyNumberFormat="1" applyFont="1" applyFill="1" applyBorder="1"/>
    <xf numFmtId="0" fontId="8" fillId="13" borderId="24" xfId="17" applyFont="1" applyFill="1" applyBorder="1" applyAlignment="1">
      <alignment horizontal="center"/>
    </xf>
    <xf numFmtId="169" fontId="10" fillId="13" borderId="24" xfId="0" applyNumberFormat="1" applyFont="1" applyFill="1" applyBorder="1" applyAlignment="1">
      <alignment vertical="center"/>
    </xf>
    <xf numFmtId="9" fontId="8" fillId="13" borderId="24" xfId="17" applyNumberFormat="1" applyFont="1" applyFill="1" applyBorder="1" applyAlignment="1">
      <alignment horizontal="center"/>
    </xf>
    <xf numFmtId="0" fontId="9" fillId="13" borderId="0" xfId="17" applyFont="1" applyFill="1"/>
    <xf numFmtId="169" fontId="10" fillId="13" borderId="19" xfId="0" applyNumberFormat="1" applyFont="1" applyFill="1" applyBorder="1" applyAlignment="1">
      <alignment vertical="center"/>
    </xf>
    <xf numFmtId="0" fontId="27" fillId="6" borderId="2" xfId="0" applyFont="1" applyFill="1" applyBorder="1"/>
    <xf numFmtId="0" fontId="8" fillId="0" borderId="2" xfId="0" applyFont="1" applyBorder="1"/>
    <xf numFmtId="43" fontId="8" fillId="0" borderId="2" xfId="1" applyFont="1" applyBorder="1"/>
    <xf numFmtId="0" fontId="23" fillId="0" borderId="2" xfId="17" applyFont="1" applyFill="1" applyBorder="1" applyAlignment="1">
      <alignment vertical="center"/>
    </xf>
    <xf numFmtId="0" fontId="25" fillId="0" borderId="2" xfId="17" applyFont="1" applyFill="1" applyBorder="1" applyAlignment="1">
      <alignment vertical="center"/>
    </xf>
    <xf numFmtId="0" fontId="24" fillId="0" borderId="2" xfId="17" applyFont="1" applyFill="1" applyBorder="1" applyAlignment="1">
      <alignment vertical="center"/>
    </xf>
    <xf numFmtId="171" fontId="26" fillId="0" borderId="0" xfId="17" applyNumberFormat="1" applyFont="1" applyAlignment="1">
      <alignment vertical="center"/>
    </xf>
    <xf numFmtId="43" fontId="1" fillId="0" borderId="0" xfId="17" applyNumberFormat="1" applyFont="1" applyAlignment="1">
      <alignment vertical="center"/>
    </xf>
    <xf numFmtId="10" fontId="1" fillId="0" borderId="0" xfId="19" applyNumberFormat="1" applyFont="1" applyAlignment="1">
      <alignment vertical="center"/>
    </xf>
    <xf numFmtId="0" fontId="24" fillId="13" borderId="0" xfId="17" applyFont="1" applyFill="1"/>
    <xf numFmtId="0" fontId="1" fillId="13" borderId="0" xfId="17" applyFont="1" applyFill="1"/>
    <xf numFmtId="0" fontId="24" fillId="13" borderId="0" xfId="17" applyFont="1" applyFill="1" applyBorder="1" applyAlignment="1">
      <alignment vertical="center"/>
    </xf>
    <xf numFmtId="0" fontId="23" fillId="13" borderId="0" xfId="17" applyFont="1" applyFill="1" applyBorder="1" applyAlignment="1">
      <alignment vertical="center"/>
    </xf>
    <xf numFmtId="43" fontId="1" fillId="13" borderId="0" xfId="18" applyFont="1" applyFill="1" applyBorder="1" applyAlignment="1">
      <alignment vertical="center"/>
    </xf>
    <xf numFmtId="43" fontId="8" fillId="13" borderId="0" xfId="1" applyNumberFormat="1" applyFont="1" applyFill="1" applyBorder="1" applyAlignment="1">
      <alignment vertical="center"/>
    </xf>
    <xf numFmtId="0" fontId="25" fillId="13" borderId="0" xfId="17" applyFont="1" applyFill="1" applyBorder="1" applyAlignment="1">
      <alignment vertical="center"/>
    </xf>
    <xf numFmtId="165" fontId="8" fillId="13" borderId="0" xfId="7" applyNumberFormat="1" applyFont="1" applyFill="1" applyBorder="1" applyAlignment="1">
      <alignment vertical="center"/>
    </xf>
    <xf numFmtId="0" fontId="1" fillId="13" borderId="0" xfId="17" applyFont="1" applyFill="1" applyBorder="1" applyAlignment="1">
      <alignment vertical="center"/>
    </xf>
    <xf numFmtId="43" fontId="8" fillId="0" borderId="0" xfId="0" applyNumberFormat="1" applyFont="1"/>
    <xf numFmtId="0" fontId="8" fillId="13" borderId="0" xfId="0" applyFont="1" applyFill="1"/>
    <xf numFmtId="0" fontId="27" fillId="13" borderId="2" xfId="0" applyFont="1" applyFill="1" applyBorder="1"/>
    <xf numFmtId="0" fontId="8" fillId="13" borderId="2" xfId="0" applyFont="1" applyFill="1" applyBorder="1"/>
    <xf numFmtId="43" fontId="8" fillId="13" borderId="2" xfId="1" applyFont="1" applyFill="1" applyBorder="1"/>
    <xf numFmtId="0" fontId="17" fillId="14" borderId="2" xfId="0" applyFont="1" applyFill="1" applyBorder="1"/>
    <xf numFmtId="0" fontId="9" fillId="13" borderId="0" xfId="0" applyFont="1" applyFill="1"/>
    <xf numFmtId="165" fontId="8" fillId="0" borderId="13" xfId="11" applyNumberFormat="1" applyFont="1" applyBorder="1" applyProtection="1">
      <protection hidden="1"/>
    </xf>
    <xf numFmtId="165" fontId="8" fillId="13" borderId="13" xfId="11" applyNumberFormat="1" applyFont="1" applyFill="1" applyBorder="1" applyProtection="1">
      <protection hidden="1"/>
    </xf>
    <xf numFmtId="165" fontId="8" fillId="0" borderId="23" xfId="7" applyNumberFormat="1" applyFont="1" applyBorder="1" applyAlignment="1">
      <alignment vertical="center"/>
    </xf>
    <xf numFmtId="165" fontId="8" fillId="13" borderId="23" xfId="7" applyNumberFormat="1" applyFont="1" applyFill="1" applyBorder="1" applyAlignment="1">
      <alignment vertical="center"/>
    </xf>
    <xf numFmtId="0" fontId="9" fillId="0" borderId="0" xfId="0" applyFont="1" applyAlignment="1">
      <alignment horizontal="right"/>
    </xf>
    <xf numFmtId="0" fontId="9" fillId="0" borderId="0" xfId="0" applyNumberFormat="1" applyFont="1"/>
    <xf numFmtId="0" fontId="9" fillId="12" borderId="23" xfId="1" applyNumberFormat="1" applyFont="1" applyFill="1" applyBorder="1" applyAlignment="1">
      <alignment vertical="center"/>
    </xf>
    <xf numFmtId="0" fontId="7" fillId="11" borderId="0" xfId="0" applyFont="1" applyFill="1" applyBorder="1" applyAlignment="1">
      <alignment horizontal="center" vertical="center" wrapText="1"/>
    </xf>
    <xf numFmtId="0" fontId="7" fillId="13" borderId="0" xfId="0" applyFont="1" applyFill="1" applyBorder="1" applyAlignment="1">
      <alignment horizontal="center" vertical="center" wrapText="1"/>
    </xf>
    <xf numFmtId="0" fontId="7" fillId="11" borderId="0" xfId="0" applyFont="1" applyFill="1" applyBorder="1" applyAlignment="1">
      <alignment horizontal="center" vertical="center"/>
    </xf>
    <xf numFmtId="0" fontId="7" fillId="11" borderId="20" xfId="0" applyFont="1" applyFill="1" applyBorder="1" applyAlignment="1">
      <alignment horizontal="center" vertical="center"/>
    </xf>
    <xf numFmtId="0" fontId="7" fillId="13" borderId="0" xfId="0" applyFont="1" applyFill="1" applyBorder="1" applyAlignment="1">
      <alignment horizontal="center" vertical="center"/>
    </xf>
    <xf numFmtId="0" fontId="7" fillId="13" borderId="20" xfId="0" applyFont="1" applyFill="1" applyBorder="1" applyAlignment="1">
      <alignment horizontal="center" vertical="center"/>
    </xf>
    <xf numFmtId="0" fontId="9" fillId="18" borderId="24" xfId="17" applyFont="1" applyFill="1" applyBorder="1" applyAlignment="1">
      <alignment horizontal="center"/>
    </xf>
    <xf numFmtId="0" fontId="9" fillId="13" borderId="24" xfId="17" applyFont="1" applyFill="1" applyBorder="1" applyAlignment="1">
      <alignment horizontal="center"/>
    </xf>
    <xf numFmtId="0" fontId="8" fillId="12" borderId="9" xfId="11" applyNumberFormat="1" applyFont="1" applyFill="1" applyBorder="1" applyAlignment="1" applyProtection="1">
      <alignment horizontal="center"/>
      <protection hidden="1"/>
    </xf>
    <xf numFmtId="0" fontId="8" fillId="12" borderId="10" xfId="11" applyNumberFormat="1" applyFont="1" applyFill="1" applyBorder="1" applyAlignment="1" applyProtection="1">
      <alignment horizontal="center"/>
      <protection hidden="1"/>
    </xf>
    <xf numFmtId="14" fontId="8" fillId="13" borderId="9" xfId="11" applyNumberFormat="1" applyFont="1" applyFill="1" applyBorder="1" applyAlignment="1" applyProtection="1">
      <alignment horizontal="center"/>
      <protection hidden="1"/>
    </xf>
    <xf numFmtId="0" fontId="8" fillId="13" borderId="10" xfId="11" applyNumberFormat="1" applyFont="1" applyFill="1" applyBorder="1" applyAlignment="1" applyProtection="1">
      <alignment horizontal="center"/>
      <protection hidden="1"/>
    </xf>
    <xf numFmtId="0" fontId="17" fillId="15" borderId="27" xfId="10" applyFont="1" applyFill="1" applyBorder="1" applyAlignment="1">
      <alignment horizontal="center" vertical="center"/>
    </xf>
    <xf numFmtId="0" fontId="17" fillId="15" borderId="28" xfId="10" applyFont="1" applyFill="1" applyBorder="1" applyAlignment="1">
      <alignment horizontal="center" vertical="center"/>
    </xf>
    <xf numFmtId="0" fontId="9" fillId="13" borderId="27" xfId="10" applyFont="1" applyFill="1" applyBorder="1" applyAlignment="1">
      <alignment horizontal="center" vertical="center"/>
    </xf>
    <xf numFmtId="0" fontId="9" fillId="13" borderId="28" xfId="10" applyFont="1" applyFill="1" applyBorder="1" applyAlignment="1">
      <alignment horizontal="center" vertical="center"/>
    </xf>
    <xf numFmtId="0" fontId="16" fillId="17" borderId="34" xfId="12" applyFont="1" applyFill="1" applyBorder="1" applyAlignment="1" applyProtection="1">
      <alignment horizontal="center"/>
    </xf>
    <xf numFmtId="0" fontId="16" fillId="17" borderId="35" xfId="12" applyFont="1" applyFill="1" applyBorder="1" applyAlignment="1" applyProtection="1">
      <alignment horizontal="center"/>
    </xf>
    <xf numFmtId="0" fontId="8" fillId="13" borderId="34" xfId="12" applyFont="1" applyFill="1" applyBorder="1" applyAlignment="1" applyProtection="1">
      <alignment horizontal="center"/>
    </xf>
    <xf numFmtId="0" fontId="8" fillId="13" borderId="35" xfId="12" applyFont="1" applyFill="1" applyBorder="1" applyAlignment="1" applyProtection="1">
      <alignment horizontal="center"/>
    </xf>
    <xf numFmtId="174" fontId="8" fillId="0" borderId="21" xfId="3" applyNumberFormat="1" applyFont="1" applyBorder="1" applyProtection="1">
      <protection hidden="1"/>
    </xf>
    <xf numFmtId="43" fontId="8" fillId="13" borderId="0" xfId="0" quotePrefix="1" applyNumberFormat="1" applyFont="1" applyFill="1"/>
    <xf numFmtId="0" fontId="9" fillId="0" borderId="0" xfId="0" applyFont="1" applyAlignment="1">
      <alignment horizontal="center"/>
    </xf>
    <xf numFmtId="165" fontId="8" fillId="19" borderId="0" xfId="0" applyNumberFormat="1" applyFont="1" applyFill="1" applyAlignment="1">
      <alignment horizontal="center"/>
    </xf>
  </cellXfs>
  <cellStyles count="22">
    <cellStyle name="Dezimal_02prozent_S2" xfId="18"/>
    <cellStyle name="Dezimal_AUFWPERS" xfId="2"/>
    <cellStyle name="Dezimal_BESTELL" xfId="3"/>
    <cellStyle name="Komma" xfId="1" builtinId="3"/>
    <cellStyle name="Komma 2" xfId="21"/>
    <cellStyle name="Leicht" xfId="4"/>
    <cellStyle name="Mitte" xfId="5"/>
    <cellStyle name="Mittel" xfId="6"/>
    <cellStyle name="Prozent" xfId="7" builtinId="5"/>
    <cellStyle name="Prozent 2" xfId="19"/>
    <cellStyle name="Schwer" xfId="8"/>
    <cellStyle name="Standard" xfId="0" builtinId="0"/>
    <cellStyle name="Standard 2" xfId="17"/>
    <cellStyle name="Standard_2. Marge" xfId="9"/>
    <cellStyle name="Standard_AUFWPERS" xfId="10"/>
    <cellStyle name="Standard_BESTELL" xfId="11"/>
    <cellStyle name="Standard_LOHNFORM" xfId="12"/>
    <cellStyle name="Standard_REISEKOS" xfId="13"/>
    <cellStyle name="Titel" xfId="14"/>
    <cellStyle name="Überschrift" xfId="16" builtinId="15" customBuiltin="1"/>
    <cellStyle name="Währung" xfId="15" builtinId="4"/>
    <cellStyle name="Währung_Vertreter" xfId="20"/>
  </cellStyles>
  <dxfs count="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5</xdr:row>
      <xdr:rowOff>542925</xdr:rowOff>
    </xdr:from>
    <xdr:to>
      <xdr:col>9</xdr:col>
      <xdr:colOff>676275</xdr:colOff>
      <xdr:row>8</xdr:row>
      <xdr:rowOff>171450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400-000002040000}"/>
            </a:ext>
          </a:extLst>
        </xdr:cNvPr>
        <xdr:cNvSpPr>
          <a:spLocks noChangeShapeType="1"/>
        </xdr:cNvSpPr>
      </xdr:nvSpPr>
      <xdr:spPr bwMode="auto">
        <a:xfrm flipH="1">
          <a:off x="6858000" y="1733550"/>
          <a:ext cx="55245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781050</xdr:colOff>
      <xdr:row>8</xdr:row>
      <xdr:rowOff>19050</xdr:rowOff>
    </xdr:from>
    <xdr:to>
      <xdr:col>11</xdr:col>
      <xdr:colOff>609600</xdr:colOff>
      <xdr:row>10</xdr:row>
      <xdr:rowOff>104775</xdr:rowOff>
    </xdr:to>
    <xdr:sp macro="" textlink="">
      <xdr:nvSpPr>
        <xdr:cNvPr id="2" name="Rechteckige Legend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7515225" y="2276475"/>
          <a:ext cx="1809750" cy="561975"/>
        </a:xfrm>
        <a:prstGeom prst="wedgeRectCallout">
          <a:avLst>
            <a:gd name="adj1" fmla="val -88201"/>
            <a:gd name="adj2" fmla="val 5640"/>
          </a:avLst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 b="0" i="0" baseline="0">
              <a:effectLst/>
              <a:latin typeface="+mn-lt"/>
              <a:ea typeface="+mn-ea"/>
              <a:cs typeface="+mn-cs"/>
            </a:rPr>
            <a:t>Tragen Sie mithilfe einer Formel das aktuelle Datum hier ein: </a:t>
          </a:r>
          <a:r>
            <a:rPr lang="de-CH" sz="1100" b="1" i="0" baseline="0">
              <a:effectLst/>
              <a:latin typeface="+mn-lt"/>
              <a:ea typeface="+mn-ea"/>
              <a:cs typeface="+mn-cs"/>
            </a:rPr>
            <a:t>=HEUTE()</a:t>
          </a:r>
          <a:endParaRPr lang="de-CH" b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9</xdr:col>
      <xdr:colOff>7620</xdr:colOff>
      <xdr:row>25</xdr:row>
      <xdr:rowOff>7620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914400"/>
          <a:ext cx="5372100" cy="525018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454391</xdr:colOff>
      <xdr:row>7</xdr:row>
      <xdr:rowOff>171583</xdr:rowOff>
    </xdr:from>
    <xdr:to>
      <xdr:col>5</xdr:col>
      <xdr:colOff>1098973</xdr:colOff>
      <xdr:row>16</xdr:row>
      <xdr:rowOff>42181</xdr:rowOff>
    </xdr:to>
    <xdr:sp macro="" textlink="">
      <xdr:nvSpPr>
        <xdr:cNvPr id="2" name="Bo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 bwMode="auto">
        <a:xfrm rot="20974995">
          <a:off x="454391" y="1838458"/>
          <a:ext cx="5730932" cy="2804298"/>
        </a:xfrm>
        <a:prstGeom prst="arc">
          <a:avLst>
            <a:gd name="adj1" fmla="val 11439411"/>
            <a:gd name="adj2" fmla="val 21146025"/>
          </a:avLst>
        </a:prstGeom>
        <a:noFill/>
        <a:ln w="2857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triangl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376004</xdr:colOff>
      <xdr:row>8</xdr:row>
      <xdr:rowOff>559648</xdr:rowOff>
    </xdr:from>
    <xdr:to>
      <xdr:col>8</xdr:col>
      <xdr:colOff>969209</xdr:colOff>
      <xdr:row>20</xdr:row>
      <xdr:rowOff>152315</xdr:rowOff>
    </xdr:to>
    <xdr:sp macro="" textlink="">
      <xdr:nvSpPr>
        <xdr:cNvPr id="3" name="Bo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 bwMode="auto">
        <a:xfrm rot="20428345">
          <a:off x="376004" y="2464648"/>
          <a:ext cx="9079980" cy="3812242"/>
        </a:xfrm>
        <a:prstGeom prst="arc">
          <a:avLst>
            <a:gd name="adj1" fmla="val 11439411"/>
            <a:gd name="adj2" fmla="val 21146025"/>
          </a:avLst>
        </a:prstGeom>
        <a:noFill/>
        <a:ln w="2857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triangl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C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zb\Unterlagen\Anwendungen\Tabellen\Themen-Sammlungen\Berechnungen\FORMLN-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erg\Desktop\FORMLN-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Lohnabrechng."/>
      <sheetName val="Marge"/>
      <sheetName val="Proz. Veränderung"/>
      <sheetName val="Datum"/>
      <sheetName val="Benzinverbrauch"/>
      <sheetName val="Verkäufe"/>
      <sheetName val="Buchhaltung"/>
      <sheetName val="Kursumrechng."/>
      <sheetName val="Proz. Anteil"/>
      <sheetName val="Einmale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</row>
        <row r="5">
          <cell r="B5">
            <v>2</v>
          </cell>
          <cell r="C5">
            <v>4</v>
          </cell>
          <cell r="D5">
            <v>6</v>
          </cell>
          <cell r="E5">
            <v>8</v>
          </cell>
          <cell r="F5">
            <v>10</v>
          </cell>
          <cell r="G5">
            <v>12</v>
          </cell>
          <cell r="H5">
            <v>14</v>
          </cell>
          <cell r="I5">
            <v>16</v>
          </cell>
          <cell r="J5">
            <v>18</v>
          </cell>
          <cell r="K5">
            <v>20</v>
          </cell>
        </row>
        <row r="6">
          <cell r="B6">
            <v>3</v>
          </cell>
          <cell r="C6">
            <v>6</v>
          </cell>
          <cell r="D6">
            <v>9</v>
          </cell>
          <cell r="E6">
            <v>12</v>
          </cell>
          <cell r="F6">
            <v>15</v>
          </cell>
          <cell r="G6">
            <v>18</v>
          </cell>
          <cell r="H6">
            <v>21</v>
          </cell>
          <cell r="I6">
            <v>24</v>
          </cell>
          <cell r="J6">
            <v>27</v>
          </cell>
          <cell r="K6">
            <v>30</v>
          </cell>
        </row>
        <row r="7">
          <cell r="B7">
            <v>4</v>
          </cell>
          <cell r="C7">
            <v>8</v>
          </cell>
          <cell r="D7">
            <v>12</v>
          </cell>
          <cell r="E7">
            <v>16</v>
          </cell>
          <cell r="F7">
            <v>20</v>
          </cell>
          <cell r="G7">
            <v>24</v>
          </cell>
          <cell r="H7">
            <v>28</v>
          </cell>
          <cell r="I7">
            <v>32</v>
          </cell>
          <cell r="J7">
            <v>36</v>
          </cell>
          <cell r="K7">
            <v>40</v>
          </cell>
        </row>
        <row r="8">
          <cell r="B8">
            <v>5</v>
          </cell>
          <cell r="C8">
            <v>10</v>
          </cell>
          <cell r="D8">
            <v>15</v>
          </cell>
          <cell r="E8">
            <v>20</v>
          </cell>
          <cell r="F8">
            <v>25</v>
          </cell>
          <cell r="G8">
            <v>30</v>
          </cell>
          <cell r="H8">
            <v>35</v>
          </cell>
          <cell r="I8">
            <v>40</v>
          </cell>
          <cell r="J8">
            <v>45</v>
          </cell>
          <cell r="K8">
            <v>50</v>
          </cell>
        </row>
        <row r="9">
          <cell r="B9">
            <v>6</v>
          </cell>
          <cell r="C9">
            <v>12</v>
          </cell>
          <cell r="D9">
            <v>18</v>
          </cell>
          <cell r="E9">
            <v>24</v>
          </cell>
          <cell r="F9">
            <v>30</v>
          </cell>
          <cell r="G9">
            <v>36</v>
          </cell>
          <cell r="H9">
            <v>42</v>
          </cell>
          <cell r="I9">
            <v>48</v>
          </cell>
          <cell r="J9">
            <v>54</v>
          </cell>
          <cell r="K9">
            <v>60</v>
          </cell>
        </row>
        <row r="10">
          <cell r="B10">
            <v>7</v>
          </cell>
          <cell r="C10">
            <v>14</v>
          </cell>
          <cell r="D10">
            <v>21</v>
          </cell>
          <cell r="E10">
            <v>28</v>
          </cell>
          <cell r="F10">
            <v>35</v>
          </cell>
          <cell r="G10">
            <v>42</v>
          </cell>
          <cell r="H10">
            <v>49</v>
          </cell>
          <cell r="I10">
            <v>56</v>
          </cell>
          <cell r="J10">
            <v>63</v>
          </cell>
          <cell r="K10">
            <v>70</v>
          </cell>
        </row>
        <row r="11">
          <cell r="B11">
            <v>8</v>
          </cell>
          <cell r="C11">
            <v>16</v>
          </cell>
          <cell r="D11">
            <v>24</v>
          </cell>
          <cell r="E11">
            <v>32</v>
          </cell>
          <cell r="F11">
            <v>40</v>
          </cell>
          <cell r="G11">
            <v>48</v>
          </cell>
          <cell r="H11">
            <v>56</v>
          </cell>
          <cell r="I11">
            <v>64</v>
          </cell>
          <cell r="J11">
            <v>72</v>
          </cell>
          <cell r="K11">
            <v>80</v>
          </cell>
        </row>
        <row r="12">
          <cell r="B12">
            <v>9</v>
          </cell>
          <cell r="C12">
            <v>18</v>
          </cell>
          <cell r="D12">
            <v>27</v>
          </cell>
          <cell r="E12">
            <v>36</v>
          </cell>
          <cell r="F12">
            <v>45</v>
          </cell>
          <cell r="G12">
            <v>54</v>
          </cell>
          <cell r="H12">
            <v>63</v>
          </cell>
          <cell r="I12">
            <v>72</v>
          </cell>
          <cell r="J12">
            <v>81</v>
          </cell>
          <cell r="K12">
            <v>90</v>
          </cell>
        </row>
        <row r="13">
          <cell r="B13">
            <v>10</v>
          </cell>
          <cell r="C13">
            <v>20</v>
          </cell>
          <cell r="D13">
            <v>30</v>
          </cell>
          <cell r="E13">
            <v>40</v>
          </cell>
          <cell r="F13">
            <v>50</v>
          </cell>
          <cell r="G13">
            <v>60</v>
          </cell>
          <cell r="H13">
            <v>70</v>
          </cell>
          <cell r="I13">
            <v>80</v>
          </cell>
          <cell r="J13">
            <v>90</v>
          </cell>
          <cell r="K13">
            <v>100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Lohnabrechng."/>
      <sheetName val="Marge"/>
      <sheetName val="Proz. Veränderung"/>
      <sheetName val="Datum"/>
      <sheetName val="Benzinverbrauch"/>
      <sheetName val="Verkäufe"/>
      <sheetName val="Buchhaltung"/>
      <sheetName val="Kursumrechng."/>
      <sheetName val="Proz. Anteil"/>
      <sheetName val="Einmale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</row>
        <row r="5">
          <cell r="B5">
            <v>2</v>
          </cell>
          <cell r="C5">
            <v>4</v>
          </cell>
          <cell r="D5">
            <v>6</v>
          </cell>
          <cell r="E5">
            <v>8</v>
          </cell>
          <cell r="F5">
            <v>10</v>
          </cell>
          <cell r="G5">
            <v>12</v>
          </cell>
          <cell r="H5">
            <v>14</v>
          </cell>
          <cell r="I5">
            <v>16</v>
          </cell>
          <cell r="J5">
            <v>18</v>
          </cell>
          <cell r="K5">
            <v>20</v>
          </cell>
        </row>
        <row r="6">
          <cell r="B6">
            <v>3</v>
          </cell>
          <cell r="C6">
            <v>6</v>
          </cell>
          <cell r="D6">
            <v>9</v>
          </cell>
          <cell r="E6">
            <v>12</v>
          </cell>
          <cell r="F6">
            <v>15</v>
          </cell>
          <cell r="G6">
            <v>18</v>
          </cell>
          <cell r="H6">
            <v>21</v>
          </cell>
          <cell r="I6">
            <v>24</v>
          </cell>
          <cell r="J6">
            <v>27</v>
          </cell>
          <cell r="K6">
            <v>30</v>
          </cell>
        </row>
        <row r="7">
          <cell r="B7">
            <v>4</v>
          </cell>
          <cell r="C7">
            <v>8</v>
          </cell>
          <cell r="D7">
            <v>12</v>
          </cell>
          <cell r="E7">
            <v>16</v>
          </cell>
          <cell r="F7">
            <v>20</v>
          </cell>
          <cell r="G7">
            <v>24</v>
          </cell>
          <cell r="H7">
            <v>28</v>
          </cell>
          <cell r="I7">
            <v>32</v>
          </cell>
          <cell r="J7">
            <v>36</v>
          </cell>
          <cell r="K7">
            <v>40</v>
          </cell>
        </row>
        <row r="8">
          <cell r="B8">
            <v>5</v>
          </cell>
          <cell r="C8">
            <v>10</v>
          </cell>
          <cell r="D8">
            <v>15</v>
          </cell>
          <cell r="E8">
            <v>20</v>
          </cell>
          <cell r="F8">
            <v>25</v>
          </cell>
          <cell r="G8">
            <v>30</v>
          </cell>
          <cell r="H8">
            <v>35</v>
          </cell>
          <cell r="I8">
            <v>40</v>
          </cell>
          <cell r="J8">
            <v>45</v>
          </cell>
          <cell r="K8">
            <v>50</v>
          </cell>
        </row>
        <row r="9">
          <cell r="B9">
            <v>6</v>
          </cell>
          <cell r="C9">
            <v>12</v>
          </cell>
          <cell r="D9">
            <v>18</v>
          </cell>
          <cell r="E9">
            <v>24</v>
          </cell>
          <cell r="F9">
            <v>30</v>
          </cell>
          <cell r="G9">
            <v>36</v>
          </cell>
          <cell r="H9">
            <v>42</v>
          </cell>
          <cell r="I9">
            <v>48</v>
          </cell>
          <cell r="J9">
            <v>54</v>
          </cell>
          <cell r="K9">
            <v>60</v>
          </cell>
        </row>
        <row r="10">
          <cell r="B10">
            <v>7</v>
          </cell>
          <cell r="C10">
            <v>14</v>
          </cell>
          <cell r="D10">
            <v>21</v>
          </cell>
          <cell r="E10">
            <v>28</v>
          </cell>
          <cell r="F10">
            <v>35</v>
          </cell>
          <cell r="G10">
            <v>42</v>
          </cell>
          <cell r="H10">
            <v>49</v>
          </cell>
          <cell r="I10">
            <v>56</v>
          </cell>
          <cell r="J10">
            <v>63</v>
          </cell>
          <cell r="K10">
            <v>70</v>
          </cell>
        </row>
        <row r="11">
          <cell r="B11">
            <v>8</v>
          </cell>
          <cell r="C11">
            <v>16</v>
          </cell>
          <cell r="D11">
            <v>24</v>
          </cell>
          <cell r="E11">
            <v>32</v>
          </cell>
          <cell r="F11">
            <v>40</v>
          </cell>
          <cell r="G11">
            <v>48</v>
          </cell>
          <cell r="H11">
            <v>56</v>
          </cell>
          <cell r="I11">
            <v>64</v>
          </cell>
          <cell r="J11">
            <v>72</v>
          </cell>
          <cell r="K11">
            <v>80</v>
          </cell>
        </row>
        <row r="12">
          <cell r="B12">
            <v>9</v>
          </cell>
          <cell r="C12">
            <v>18</v>
          </cell>
          <cell r="D12">
            <v>27</v>
          </cell>
          <cell r="E12">
            <v>36</v>
          </cell>
          <cell r="F12">
            <v>45</v>
          </cell>
          <cell r="G12">
            <v>54</v>
          </cell>
          <cell r="H12">
            <v>63</v>
          </cell>
          <cell r="I12">
            <v>72</v>
          </cell>
          <cell r="J12">
            <v>81</v>
          </cell>
          <cell r="K12">
            <v>90</v>
          </cell>
        </row>
        <row r="13">
          <cell r="B13">
            <v>10</v>
          </cell>
          <cell r="C13">
            <v>20</v>
          </cell>
          <cell r="D13">
            <v>30</v>
          </cell>
          <cell r="E13">
            <v>40</v>
          </cell>
          <cell r="F13">
            <v>50</v>
          </cell>
          <cell r="G13">
            <v>60</v>
          </cell>
          <cell r="H13">
            <v>70</v>
          </cell>
          <cell r="I13">
            <v>80</v>
          </cell>
          <cell r="J13">
            <v>90</v>
          </cell>
          <cell r="K13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berUnterlängen">
      <a:majorFont>
        <a:latin typeface="Corbel"/>
        <a:ea typeface=""/>
        <a:cs typeface=""/>
      </a:majorFont>
      <a:minorFont>
        <a:latin typeface="Corbe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showRowColHeaders="0" tabSelected="1" workbookViewId="0"/>
  </sheetViews>
  <sheetFormatPr baseColWidth="10" defaultColWidth="10.90625" defaultRowHeight="23.4" x14ac:dyDescent="0.45"/>
  <cols>
    <col min="1" max="16384" width="10.90625" style="4"/>
  </cols>
  <sheetData>
    <row r="1" spans="1:5" s="3" customFormat="1" x14ac:dyDescent="0.45"/>
    <row r="2" spans="1:5" s="3" customFormat="1" ht="36.6" x14ac:dyDescent="0.7">
      <c r="A2" s="7" t="s">
        <v>0</v>
      </c>
    </row>
    <row r="3" spans="1:5" s="3" customFormat="1" x14ac:dyDescent="0.45"/>
    <row r="4" spans="1:5" x14ac:dyDescent="0.45">
      <c r="A4" s="4" t="s">
        <v>1</v>
      </c>
    </row>
    <row r="6" spans="1:5" ht="61.2" x14ac:dyDescent="1.1000000000000001">
      <c r="E6" s="8" t="s">
        <v>2</v>
      </c>
    </row>
    <row r="7" spans="1:5" x14ac:dyDescent="0.45">
      <c r="E7" s="5"/>
    </row>
    <row r="8" spans="1:5" x14ac:dyDescent="0.45">
      <c r="E8" s="5"/>
    </row>
    <row r="12" spans="1:5" x14ac:dyDescent="0.45">
      <c r="A12" s="4" t="s">
        <v>3</v>
      </c>
    </row>
    <row r="18" spans="1:1" x14ac:dyDescent="0.45">
      <c r="A18" s="6" t="s">
        <v>4</v>
      </c>
    </row>
  </sheetData>
  <printOptions gridLinesSet="0"/>
  <pageMargins left="0.78740157499999996" right="0.78740157499999996" top="0.984251969" bottom="0.984251969" header="0.51181102300000003" footer="0.51181102300000003"/>
  <pageSetup paperSize="9" orientation="portrait" horizontalDpi="180" verticalDpi="180" r:id="rId1"/>
  <headerFooter alignWithMargins="0">
    <oddHeader>&amp;A</oddHeader>
    <oddFooter>Seite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7"/>
  <sheetViews>
    <sheetView workbookViewId="0"/>
  </sheetViews>
  <sheetFormatPr baseColWidth="10" defaultColWidth="11.54296875" defaultRowHeight="18" x14ac:dyDescent="0.35"/>
  <cols>
    <col min="1" max="1" width="19.453125" style="9" bestFit="1" customWidth="1"/>
    <col min="2" max="2" width="21.6328125" style="9" bestFit="1" customWidth="1"/>
    <col min="3" max="3" width="16.6328125" style="9" bestFit="1" customWidth="1"/>
    <col min="4" max="16384" width="11.54296875" style="9"/>
  </cols>
  <sheetData>
    <row r="1" spans="1:4" x14ac:dyDescent="0.35">
      <c r="A1" s="57" t="s">
        <v>200</v>
      </c>
      <c r="B1" s="32" t="s">
        <v>195</v>
      </c>
      <c r="C1" s="32"/>
    </row>
    <row r="4" spans="1:4" x14ac:dyDescent="0.35">
      <c r="A4" s="372" t="s">
        <v>166</v>
      </c>
      <c r="B4" s="372" t="s">
        <v>199</v>
      </c>
      <c r="C4" s="372" t="s">
        <v>167</v>
      </c>
    </row>
    <row r="5" spans="1:4" x14ac:dyDescent="0.35">
      <c r="A5" s="373" t="s">
        <v>168</v>
      </c>
      <c r="B5" s="374">
        <v>37.800000000000004</v>
      </c>
      <c r="C5" s="294"/>
      <c r="D5" s="390"/>
    </row>
    <row r="6" spans="1:4" x14ac:dyDescent="0.35">
      <c r="A6" s="373" t="s">
        <v>169</v>
      </c>
      <c r="B6" s="374">
        <v>9.1999999999999993</v>
      </c>
      <c r="C6" s="294"/>
      <c r="D6" s="390"/>
    </row>
    <row r="7" spans="1:4" x14ac:dyDescent="0.35">
      <c r="A7" s="373" t="s">
        <v>170</v>
      </c>
      <c r="B7" s="374">
        <v>27</v>
      </c>
      <c r="C7" s="294"/>
      <c r="D7" s="390"/>
    </row>
    <row r="8" spans="1:4" x14ac:dyDescent="0.35">
      <c r="A8" s="373" t="s">
        <v>171</v>
      </c>
      <c r="B8" s="374">
        <v>40.5</v>
      </c>
      <c r="C8" s="294"/>
      <c r="D8" s="390"/>
    </row>
    <row r="9" spans="1:4" x14ac:dyDescent="0.35">
      <c r="A9" s="373" t="s">
        <v>172</v>
      </c>
      <c r="B9" s="374">
        <v>1.55</v>
      </c>
      <c r="C9" s="294"/>
      <c r="D9" s="390"/>
    </row>
    <row r="10" spans="1:4" x14ac:dyDescent="0.35">
      <c r="A10" s="373" t="s">
        <v>173</v>
      </c>
      <c r="B10" s="374">
        <v>1.296</v>
      </c>
      <c r="C10" s="294"/>
      <c r="D10" s="390"/>
    </row>
    <row r="11" spans="1:4" x14ac:dyDescent="0.35">
      <c r="A11" s="373" t="s">
        <v>174</v>
      </c>
      <c r="B11" s="374">
        <v>429.84000000000003</v>
      </c>
      <c r="C11" s="294"/>
      <c r="D11" s="390"/>
    </row>
    <row r="12" spans="1:4" x14ac:dyDescent="0.35">
      <c r="A12" s="373" t="s">
        <v>175</v>
      </c>
      <c r="B12" s="374">
        <v>108</v>
      </c>
      <c r="C12" s="294"/>
      <c r="D12" s="390"/>
    </row>
    <row r="13" spans="1:4" x14ac:dyDescent="0.35">
      <c r="A13" s="373" t="s">
        <v>176</v>
      </c>
      <c r="B13" s="374">
        <v>679.32</v>
      </c>
      <c r="C13" s="294"/>
      <c r="D13" s="390"/>
    </row>
    <row r="14" spans="1:4" x14ac:dyDescent="0.35">
      <c r="A14" s="373" t="s">
        <v>177</v>
      </c>
      <c r="B14" s="374">
        <v>6.048</v>
      </c>
      <c r="C14" s="294"/>
      <c r="D14" s="390"/>
    </row>
    <row r="15" spans="1:4" x14ac:dyDescent="0.35">
      <c r="A15" s="373" t="s">
        <v>178</v>
      </c>
      <c r="B15" s="374">
        <v>5.6160000000000005</v>
      </c>
      <c r="C15" s="294"/>
      <c r="D15" s="390"/>
    </row>
    <row r="16" spans="1:4" x14ac:dyDescent="0.35">
      <c r="A16" s="373" t="s">
        <v>179</v>
      </c>
      <c r="B16" s="374">
        <v>2.052</v>
      </c>
      <c r="C16" s="294"/>
      <c r="D16" s="390"/>
    </row>
    <row r="17" spans="1:4" x14ac:dyDescent="0.35">
      <c r="A17" s="373" t="s">
        <v>180</v>
      </c>
      <c r="B17" s="374">
        <v>37.800000000000004</v>
      </c>
      <c r="C17" s="294"/>
      <c r="D17" s="390"/>
    </row>
    <row r="18" spans="1:4" x14ac:dyDescent="0.35">
      <c r="A18" s="373" t="s">
        <v>181</v>
      </c>
      <c r="B18" s="374">
        <v>78.084000000000003</v>
      </c>
      <c r="C18" s="294"/>
      <c r="D18" s="390"/>
    </row>
    <row r="19" spans="1:4" x14ac:dyDescent="0.35">
      <c r="A19" s="373" t="s">
        <v>182</v>
      </c>
      <c r="B19" s="374">
        <v>318.60000000000002</v>
      </c>
      <c r="C19" s="294"/>
      <c r="D19" s="390"/>
    </row>
    <row r="20" spans="1:4" x14ac:dyDescent="0.35">
      <c r="A20" s="373" t="s">
        <v>183</v>
      </c>
      <c r="B20" s="374">
        <v>7.7760000000000007</v>
      </c>
      <c r="C20" s="294"/>
      <c r="D20" s="390"/>
    </row>
    <row r="21" spans="1:4" x14ac:dyDescent="0.35">
      <c r="A21" s="373" t="s">
        <v>184</v>
      </c>
      <c r="B21" s="374">
        <v>14.580000000000002</v>
      </c>
      <c r="C21" s="294"/>
      <c r="D21" s="390"/>
    </row>
    <row r="22" spans="1:4" x14ac:dyDescent="0.35">
      <c r="A22" s="373" t="s">
        <v>185</v>
      </c>
      <c r="B22" s="374">
        <v>34.451999999999998</v>
      </c>
      <c r="C22" s="294"/>
      <c r="D22" s="390"/>
    </row>
    <row r="23" spans="1:4" x14ac:dyDescent="0.35">
      <c r="A23" s="373" t="s">
        <v>186</v>
      </c>
      <c r="B23" s="374">
        <v>16.146000000000001</v>
      </c>
      <c r="C23" s="294"/>
      <c r="D23" s="390"/>
    </row>
    <row r="24" spans="1:4" x14ac:dyDescent="0.35">
      <c r="A24" s="373" t="s">
        <v>187</v>
      </c>
      <c r="B24" s="374">
        <v>32.299999999999997</v>
      </c>
      <c r="C24" s="294"/>
      <c r="D24" s="390"/>
    </row>
    <row r="25" spans="1:4" x14ac:dyDescent="0.35">
      <c r="A25" s="373" t="s">
        <v>188</v>
      </c>
      <c r="B25" s="374">
        <v>17.25</v>
      </c>
      <c r="C25" s="294"/>
      <c r="D25" s="390"/>
    </row>
    <row r="26" spans="1:4" x14ac:dyDescent="0.35">
      <c r="A26" s="373" t="s">
        <v>189</v>
      </c>
      <c r="B26" s="374">
        <v>12.9</v>
      </c>
      <c r="C26" s="294"/>
      <c r="D26" s="390"/>
    </row>
    <row r="27" spans="1:4" x14ac:dyDescent="0.35">
      <c r="A27" s="373" t="s">
        <v>190</v>
      </c>
      <c r="B27" s="374">
        <v>7</v>
      </c>
      <c r="C27" s="294"/>
      <c r="D27" s="390"/>
    </row>
    <row r="28" spans="1:4" x14ac:dyDescent="0.35">
      <c r="A28" s="373" t="s">
        <v>191</v>
      </c>
      <c r="B28" s="374">
        <v>106</v>
      </c>
      <c r="C28" s="294"/>
      <c r="D28" s="390"/>
    </row>
    <row r="100" spans="1:7" x14ac:dyDescent="0.35">
      <c r="A100" s="396" t="s">
        <v>14</v>
      </c>
      <c r="B100" s="391"/>
      <c r="C100" s="391"/>
    </row>
    <row r="101" spans="1:7" x14ac:dyDescent="0.35">
      <c r="A101" s="391"/>
      <c r="B101" s="391"/>
      <c r="C101" s="391"/>
    </row>
    <row r="102" spans="1:7" x14ac:dyDescent="0.35">
      <c r="A102" s="391"/>
      <c r="B102" s="391"/>
      <c r="C102" s="391"/>
    </row>
    <row r="103" spans="1:7" x14ac:dyDescent="0.35">
      <c r="A103" s="392" t="s">
        <v>166</v>
      </c>
      <c r="B103" s="392" t="s">
        <v>199</v>
      </c>
      <c r="C103" s="392" t="s">
        <v>167</v>
      </c>
      <c r="E103" s="396" t="s">
        <v>220</v>
      </c>
    </row>
    <row r="104" spans="1:7" x14ac:dyDescent="0.35">
      <c r="A104" s="393" t="s">
        <v>168</v>
      </c>
      <c r="B104" s="394">
        <v>37.800000000000004</v>
      </c>
      <c r="C104" s="309">
        <f>B104/107.7%*100%</f>
        <v>35.097493036211702</v>
      </c>
      <c r="E104" s="425" t="s">
        <v>221</v>
      </c>
      <c r="F104" s="391"/>
    </row>
    <row r="105" spans="1:7" x14ac:dyDescent="0.35">
      <c r="A105" s="393" t="s">
        <v>169</v>
      </c>
      <c r="B105" s="394">
        <v>9.1999999999999993</v>
      </c>
      <c r="C105" s="309">
        <f t="shared" ref="C105:C127" si="0">B105/107.7%*100%</f>
        <v>8.5422469823584031</v>
      </c>
      <c r="E105" s="391" t="s">
        <v>218</v>
      </c>
      <c r="F105" s="391"/>
    </row>
    <row r="106" spans="1:7" x14ac:dyDescent="0.35">
      <c r="A106" s="393" t="s">
        <v>170</v>
      </c>
      <c r="B106" s="394">
        <v>27</v>
      </c>
      <c r="C106" s="309">
        <f t="shared" si="0"/>
        <v>25.069637883008358</v>
      </c>
      <c r="E106" s="391" t="s">
        <v>219</v>
      </c>
      <c r="F106" s="391"/>
      <c r="G106" s="426"/>
    </row>
    <row r="107" spans="1:7" x14ac:dyDescent="0.35">
      <c r="A107" s="393" t="s">
        <v>171</v>
      </c>
      <c r="B107" s="394">
        <v>40.5</v>
      </c>
      <c r="C107" s="309">
        <f t="shared" si="0"/>
        <v>37.604456824512539</v>
      </c>
      <c r="E107" s="391" t="s">
        <v>222</v>
      </c>
      <c r="F107" s="391"/>
      <c r="G107" s="427">
        <v>7.6999999999999999E-2</v>
      </c>
    </row>
    <row r="108" spans="1:7" x14ac:dyDescent="0.35">
      <c r="A108" s="393" t="s">
        <v>172</v>
      </c>
      <c r="B108" s="394">
        <v>1.55</v>
      </c>
      <c r="C108" s="309">
        <f t="shared" si="0"/>
        <v>1.4391829155060354</v>
      </c>
      <c r="G108" s="426" t="s">
        <v>223</v>
      </c>
    </row>
    <row r="109" spans="1:7" x14ac:dyDescent="0.35">
      <c r="A109" s="393" t="s">
        <v>173</v>
      </c>
      <c r="B109" s="394">
        <v>1.296</v>
      </c>
      <c r="C109" s="309">
        <f t="shared" si="0"/>
        <v>1.2033426183844012</v>
      </c>
    </row>
    <row r="110" spans="1:7" x14ac:dyDescent="0.35">
      <c r="A110" s="393" t="s">
        <v>174</v>
      </c>
      <c r="B110" s="394">
        <v>429.84000000000003</v>
      </c>
      <c r="C110" s="309">
        <f t="shared" si="0"/>
        <v>399.10863509749311</v>
      </c>
    </row>
    <row r="111" spans="1:7" x14ac:dyDescent="0.35">
      <c r="A111" s="393" t="s">
        <v>175</v>
      </c>
      <c r="B111" s="394">
        <v>108</v>
      </c>
      <c r="C111" s="309">
        <f t="shared" si="0"/>
        <v>100.27855153203343</v>
      </c>
    </row>
    <row r="112" spans="1:7" x14ac:dyDescent="0.35">
      <c r="A112" s="393" t="s">
        <v>176</v>
      </c>
      <c r="B112" s="394">
        <v>679.32</v>
      </c>
      <c r="C112" s="309">
        <f t="shared" si="0"/>
        <v>630.75208913649033</v>
      </c>
    </row>
    <row r="113" spans="1:3" x14ac:dyDescent="0.35">
      <c r="A113" s="393" t="s">
        <v>177</v>
      </c>
      <c r="B113" s="394">
        <v>6.048</v>
      </c>
      <c r="C113" s="309">
        <f t="shared" si="0"/>
        <v>5.6155988857938723</v>
      </c>
    </row>
    <row r="114" spans="1:3" x14ac:dyDescent="0.35">
      <c r="A114" s="393" t="s">
        <v>178</v>
      </c>
      <c r="B114" s="394">
        <v>5.6160000000000005</v>
      </c>
      <c r="C114" s="309">
        <f t="shared" si="0"/>
        <v>5.2144846796657385</v>
      </c>
    </row>
    <row r="115" spans="1:3" x14ac:dyDescent="0.35">
      <c r="A115" s="393" t="s">
        <v>179</v>
      </c>
      <c r="B115" s="394">
        <v>2.052</v>
      </c>
      <c r="C115" s="309">
        <f t="shared" si="0"/>
        <v>1.9052924791086352</v>
      </c>
    </row>
    <row r="116" spans="1:3" x14ac:dyDescent="0.35">
      <c r="A116" s="393" t="s">
        <v>180</v>
      </c>
      <c r="B116" s="394">
        <v>37.800000000000004</v>
      </c>
      <c r="C116" s="309">
        <f t="shared" si="0"/>
        <v>35.097493036211702</v>
      </c>
    </row>
    <row r="117" spans="1:3" x14ac:dyDescent="0.35">
      <c r="A117" s="393" t="s">
        <v>181</v>
      </c>
      <c r="B117" s="394">
        <v>78.084000000000003</v>
      </c>
      <c r="C117" s="309">
        <f t="shared" si="0"/>
        <v>72.50139275766017</v>
      </c>
    </row>
    <row r="118" spans="1:3" x14ac:dyDescent="0.35">
      <c r="A118" s="393" t="s">
        <v>182</v>
      </c>
      <c r="B118" s="394">
        <v>318.60000000000002</v>
      </c>
      <c r="C118" s="309">
        <f t="shared" si="0"/>
        <v>295.82172701949867</v>
      </c>
    </row>
    <row r="119" spans="1:3" x14ac:dyDescent="0.35">
      <c r="A119" s="393" t="s">
        <v>183</v>
      </c>
      <c r="B119" s="394">
        <v>7.7760000000000007</v>
      </c>
      <c r="C119" s="309">
        <f t="shared" si="0"/>
        <v>7.2200557103064078</v>
      </c>
    </row>
    <row r="120" spans="1:3" x14ac:dyDescent="0.35">
      <c r="A120" s="393" t="s">
        <v>184</v>
      </c>
      <c r="B120" s="394">
        <v>14.580000000000002</v>
      </c>
      <c r="C120" s="309">
        <f t="shared" si="0"/>
        <v>13.537604456824514</v>
      </c>
    </row>
    <row r="121" spans="1:3" x14ac:dyDescent="0.35">
      <c r="A121" s="393" t="s">
        <v>185</v>
      </c>
      <c r="B121" s="394">
        <v>34.451999999999998</v>
      </c>
      <c r="C121" s="309">
        <f t="shared" si="0"/>
        <v>31.988857938718663</v>
      </c>
    </row>
    <row r="122" spans="1:3" x14ac:dyDescent="0.35">
      <c r="A122" s="393" t="s">
        <v>186</v>
      </c>
      <c r="B122" s="394">
        <v>16.146000000000001</v>
      </c>
      <c r="C122" s="309">
        <f t="shared" si="0"/>
        <v>14.991643454038998</v>
      </c>
    </row>
    <row r="123" spans="1:3" x14ac:dyDescent="0.35">
      <c r="A123" s="393" t="s">
        <v>187</v>
      </c>
      <c r="B123" s="394">
        <v>32.299999999999997</v>
      </c>
      <c r="C123" s="309">
        <f t="shared" si="0"/>
        <v>29.990714948932219</v>
      </c>
    </row>
    <row r="124" spans="1:3" x14ac:dyDescent="0.35">
      <c r="A124" s="393" t="s">
        <v>188</v>
      </c>
      <c r="B124" s="394">
        <v>17.25</v>
      </c>
      <c r="C124" s="309">
        <f t="shared" si="0"/>
        <v>16.016713091922007</v>
      </c>
    </row>
    <row r="125" spans="1:3" x14ac:dyDescent="0.35">
      <c r="A125" s="393" t="s">
        <v>189</v>
      </c>
      <c r="B125" s="394">
        <v>12.9</v>
      </c>
      <c r="C125" s="309">
        <f t="shared" si="0"/>
        <v>11.977715877437326</v>
      </c>
    </row>
    <row r="126" spans="1:3" x14ac:dyDescent="0.35">
      <c r="A126" s="393" t="s">
        <v>190</v>
      </c>
      <c r="B126" s="394">
        <v>7</v>
      </c>
      <c r="C126" s="309">
        <f t="shared" si="0"/>
        <v>6.4995357474466111</v>
      </c>
    </row>
    <row r="127" spans="1:3" x14ac:dyDescent="0.35">
      <c r="A127" s="393" t="s">
        <v>191</v>
      </c>
      <c r="B127" s="394">
        <v>106</v>
      </c>
      <c r="C127" s="309">
        <f t="shared" si="0"/>
        <v>98.421541318477253</v>
      </c>
    </row>
  </sheetData>
  <conditionalFormatting sqref="C5:C28">
    <cfRule type="cellIs" dxfId="6" priority="2" operator="lessThan">
      <formula>0</formula>
    </cfRule>
  </conditionalFormatting>
  <conditionalFormatting sqref="C104:C127">
    <cfRule type="cellIs" dxfId="5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showGridLines="0" zoomScale="85" zoomScaleNormal="85" workbookViewId="0"/>
  </sheetViews>
  <sheetFormatPr baseColWidth="10" defaultColWidth="11.54296875" defaultRowHeight="18" x14ac:dyDescent="0.35"/>
  <cols>
    <col min="1" max="1" width="11.81640625" style="138" customWidth="1"/>
    <col min="2" max="2" width="7" style="138" bestFit="1" customWidth="1"/>
    <col min="3" max="3" width="7" style="138" customWidth="1"/>
    <col min="4" max="4" width="15.90625" style="138" customWidth="1"/>
    <col min="5" max="5" width="17.6328125" style="138" customWidth="1"/>
    <col min="6" max="9" width="13.1796875" style="138" customWidth="1"/>
    <col min="10" max="10" width="16.90625" style="138" customWidth="1"/>
    <col min="11" max="16384" width="11.54296875" style="138"/>
  </cols>
  <sheetData>
    <row r="1" spans="1:10" x14ac:dyDescent="0.35">
      <c r="A1" s="57" t="s">
        <v>200</v>
      </c>
      <c r="B1" s="32" t="s">
        <v>124</v>
      </c>
      <c r="C1" s="32"/>
      <c r="D1" s="32"/>
      <c r="E1" s="32"/>
      <c r="F1" s="32"/>
      <c r="G1" s="32"/>
      <c r="H1" s="32"/>
      <c r="I1" s="32"/>
      <c r="J1" s="32"/>
    </row>
    <row r="2" spans="1:10" x14ac:dyDescent="0.35">
      <c r="A2" s="32"/>
      <c r="B2" s="32" t="s">
        <v>125</v>
      </c>
      <c r="C2" s="32"/>
      <c r="D2" s="32"/>
      <c r="E2" s="32"/>
      <c r="F2" s="32"/>
      <c r="G2" s="32"/>
      <c r="H2" s="32"/>
      <c r="I2" s="32"/>
      <c r="J2" s="32"/>
    </row>
    <row r="3" spans="1:10" x14ac:dyDescent="0.35">
      <c r="A3" s="32"/>
      <c r="B3" s="32" t="s">
        <v>120</v>
      </c>
      <c r="C3" s="32"/>
      <c r="D3" s="32"/>
      <c r="E3" s="32"/>
      <c r="F3" s="32"/>
      <c r="G3" s="32"/>
      <c r="H3" s="32"/>
      <c r="I3" s="32"/>
      <c r="J3" s="32"/>
    </row>
    <row r="4" spans="1:10" x14ac:dyDescent="0.35">
      <c r="A4" s="32"/>
      <c r="B4" s="32" t="s">
        <v>126</v>
      </c>
      <c r="C4" s="32"/>
      <c r="D4" s="32"/>
      <c r="E4" s="32"/>
      <c r="F4" s="32"/>
      <c r="G4" s="32"/>
      <c r="H4" s="32"/>
      <c r="I4" s="32"/>
      <c r="J4" s="32"/>
    </row>
    <row r="5" spans="1:10" x14ac:dyDescent="0.35">
      <c r="A5" s="32"/>
      <c r="B5" s="165" t="s">
        <v>224</v>
      </c>
      <c r="C5" s="32"/>
      <c r="D5" s="32"/>
      <c r="E5" s="32"/>
      <c r="F5" s="32"/>
      <c r="G5" s="32"/>
      <c r="H5" s="32"/>
      <c r="I5" s="32"/>
      <c r="J5" s="32"/>
    </row>
    <row r="6" spans="1:10" x14ac:dyDescent="0.35">
      <c r="A6" s="32"/>
      <c r="B6" s="32" t="s">
        <v>122</v>
      </c>
      <c r="C6" s="32"/>
      <c r="D6" s="32"/>
      <c r="E6" s="32"/>
      <c r="F6" s="32"/>
      <c r="G6" s="32"/>
      <c r="H6" s="32"/>
      <c r="I6" s="32"/>
      <c r="J6" s="32"/>
    </row>
    <row r="7" spans="1:10" x14ac:dyDescent="0.35">
      <c r="A7" s="32"/>
      <c r="B7" s="32" t="s">
        <v>123</v>
      </c>
      <c r="C7" s="32"/>
      <c r="D7" s="32"/>
      <c r="E7" s="32"/>
      <c r="F7" s="32"/>
      <c r="G7" s="32"/>
      <c r="H7" s="32"/>
      <c r="I7" s="32"/>
      <c r="J7" s="32"/>
    </row>
    <row r="8" spans="1:10" s="139" customFormat="1" x14ac:dyDescent="0.35">
      <c r="E8" s="140"/>
      <c r="F8" s="140"/>
      <c r="G8" s="140"/>
      <c r="H8" s="140"/>
      <c r="I8" s="140"/>
      <c r="J8" s="141"/>
    </row>
    <row r="9" spans="1:10" ht="46.2" x14ac:dyDescent="0.85">
      <c r="A9" s="145" t="s">
        <v>119</v>
      </c>
      <c r="B9" s="145"/>
      <c r="C9" s="145"/>
      <c r="D9" s="145"/>
      <c r="E9" s="145"/>
      <c r="F9" s="145"/>
      <c r="G9" s="145"/>
      <c r="H9" s="145"/>
      <c r="I9" s="145"/>
      <c r="J9" s="145"/>
    </row>
    <row r="10" spans="1:10" x14ac:dyDescent="0.35">
      <c r="A10" s="146" t="s">
        <v>54</v>
      </c>
      <c r="B10" s="147">
        <v>35</v>
      </c>
      <c r="C10" s="150"/>
      <c r="F10" s="142" t="s">
        <v>55</v>
      </c>
      <c r="G10" s="148"/>
      <c r="H10" s="142" t="s">
        <v>56</v>
      </c>
      <c r="I10" s="149"/>
      <c r="J10" s="141"/>
    </row>
    <row r="11" spans="1:10" ht="18.600000000000001" thickBot="1" x14ac:dyDescent="0.4">
      <c r="E11" s="143"/>
      <c r="J11" s="143"/>
    </row>
    <row r="12" spans="1:10" s="158" customFormat="1" ht="25.5" customHeight="1" thickBot="1" x14ac:dyDescent="0.3">
      <c r="A12" s="156" t="s">
        <v>58</v>
      </c>
      <c r="B12" s="156" t="s">
        <v>57</v>
      </c>
      <c r="C12" s="156" t="s">
        <v>59</v>
      </c>
      <c r="D12" s="156" t="s">
        <v>60</v>
      </c>
      <c r="E12" s="156" t="s">
        <v>61</v>
      </c>
      <c r="F12" s="156" t="s">
        <v>62</v>
      </c>
      <c r="G12" s="157" t="s">
        <v>121</v>
      </c>
      <c r="H12" s="156" t="s">
        <v>63</v>
      </c>
      <c r="I12" s="156" t="s">
        <v>64</v>
      </c>
      <c r="J12" s="156" t="s">
        <v>65</v>
      </c>
    </row>
    <row r="13" spans="1:10" s="158" customFormat="1" ht="25.5" customHeight="1" thickBot="1" x14ac:dyDescent="0.3">
      <c r="A13" s="159">
        <v>43043</v>
      </c>
      <c r="B13" s="160">
        <v>0.33333333333333331</v>
      </c>
      <c r="C13" s="160">
        <v>0.875</v>
      </c>
      <c r="D13" s="152" t="s">
        <v>66</v>
      </c>
      <c r="E13" s="151"/>
      <c r="F13" s="211">
        <v>35</v>
      </c>
      <c r="G13" s="211">
        <v>180</v>
      </c>
      <c r="H13" s="211">
        <v>132</v>
      </c>
      <c r="I13" s="211"/>
      <c r="J13" s="212"/>
    </row>
    <row r="14" spans="1:10" s="158" customFormat="1" ht="25.5" customHeight="1" thickBot="1" x14ac:dyDescent="0.3">
      <c r="A14" s="159">
        <f>A13+1</f>
        <v>43044</v>
      </c>
      <c r="B14" s="160">
        <v>0.52083333333333337</v>
      </c>
      <c r="C14" s="160">
        <v>0.66666666666666663</v>
      </c>
      <c r="D14" s="152" t="s">
        <v>67</v>
      </c>
      <c r="E14" s="151"/>
      <c r="F14" s="211"/>
      <c r="G14" s="211"/>
      <c r="H14" s="211">
        <v>85</v>
      </c>
      <c r="I14" s="211"/>
      <c r="J14" s="212"/>
    </row>
    <row r="15" spans="1:10" s="158" customFormat="1" ht="25.5" customHeight="1" thickBot="1" x14ac:dyDescent="0.3">
      <c r="A15" s="159">
        <f>A14+1</f>
        <v>43045</v>
      </c>
      <c r="B15" s="160">
        <v>0.33333333333333331</v>
      </c>
      <c r="C15" s="160">
        <v>0.72916666666666663</v>
      </c>
      <c r="D15" s="152" t="s">
        <v>68</v>
      </c>
      <c r="E15" s="151"/>
      <c r="F15" s="211">
        <v>44</v>
      </c>
      <c r="G15" s="211"/>
      <c r="H15" s="211">
        <v>212</v>
      </c>
      <c r="I15" s="211"/>
      <c r="J15" s="212"/>
    </row>
    <row r="16" spans="1:10" s="158" customFormat="1" ht="25.5" customHeight="1" thickBot="1" x14ac:dyDescent="0.3">
      <c r="A16" s="159">
        <f>A15+1</f>
        <v>43046</v>
      </c>
      <c r="B16" s="160">
        <v>0.41666666666666669</v>
      </c>
      <c r="C16" s="160">
        <v>0.52083333333333337</v>
      </c>
      <c r="D16" s="152" t="s">
        <v>69</v>
      </c>
      <c r="E16" s="151"/>
      <c r="F16" s="211"/>
      <c r="G16" s="211"/>
      <c r="H16" s="211">
        <v>15</v>
      </c>
      <c r="I16" s="211">
        <v>33</v>
      </c>
      <c r="J16" s="212"/>
    </row>
    <row r="17" spans="1:10" s="158" customFormat="1" ht="25.5" customHeight="1" thickBot="1" x14ac:dyDescent="0.3">
      <c r="A17" s="159">
        <f>A16+1</f>
        <v>43047</v>
      </c>
      <c r="B17" s="160">
        <v>0.64583333333333337</v>
      </c>
      <c r="C17" s="160">
        <v>0.8125</v>
      </c>
      <c r="D17" s="161" t="s">
        <v>70</v>
      </c>
      <c r="E17" s="151"/>
      <c r="F17" s="211">
        <v>22</v>
      </c>
      <c r="G17" s="211">
        <v>175</v>
      </c>
      <c r="H17" s="211">
        <v>65</v>
      </c>
      <c r="I17" s="211"/>
      <c r="J17" s="212"/>
    </row>
    <row r="18" spans="1:10" s="158" customFormat="1" ht="25.5" customHeight="1" thickBot="1" x14ac:dyDescent="0.3">
      <c r="A18" s="159">
        <f>A17+1</f>
        <v>43048</v>
      </c>
      <c r="B18" s="160">
        <v>0.3125</v>
      </c>
      <c r="C18" s="160">
        <v>0.54166666666666663</v>
      </c>
      <c r="D18" s="152" t="s">
        <v>71</v>
      </c>
      <c r="E18" s="151"/>
      <c r="F18" s="211"/>
      <c r="G18" s="211"/>
      <c r="H18" s="211">
        <v>165</v>
      </c>
      <c r="I18" s="211"/>
      <c r="J18" s="212"/>
    </row>
    <row r="19" spans="1:10" s="158" customFormat="1" ht="43.5" customHeight="1" thickBot="1" x14ac:dyDescent="0.3">
      <c r="A19" s="152"/>
      <c r="B19" s="153"/>
      <c r="C19" s="153"/>
      <c r="D19" s="152"/>
      <c r="E19" s="154" t="s">
        <v>72</v>
      </c>
      <c r="F19" s="212"/>
      <c r="G19" s="212"/>
      <c r="H19" s="212"/>
      <c r="I19" s="212"/>
      <c r="J19" s="212"/>
    </row>
    <row r="20" spans="1:10" s="158" customFormat="1" ht="25.5" customHeight="1" thickBot="1" x14ac:dyDescent="0.3">
      <c r="A20" s="162"/>
      <c r="B20" s="163"/>
      <c r="C20" s="163"/>
      <c r="D20" s="162"/>
      <c r="E20" s="164" t="s">
        <v>73</v>
      </c>
      <c r="F20" s="399">
        <v>7.6999999999999999E-2</v>
      </c>
      <c r="G20" s="399">
        <v>7.6999999999999999E-2</v>
      </c>
      <c r="H20" s="399">
        <v>7.6999999999999999E-2</v>
      </c>
      <c r="I20" s="399">
        <v>7.6999999999999999E-2</v>
      </c>
      <c r="J20" s="399">
        <v>7.6999999999999999E-2</v>
      </c>
    </row>
    <row r="21" spans="1:10" s="158" customFormat="1" ht="25.5" customHeight="1" thickBot="1" x14ac:dyDescent="0.3">
      <c r="A21" s="162"/>
      <c r="B21" s="163"/>
      <c r="C21" s="163"/>
      <c r="D21" s="162"/>
      <c r="E21" s="164" t="s">
        <v>74</v>
      </c>
      <c r="F21" s="212"/>
      <c r="G21" s="212"/>
      <c r="H21" s="212"/>
      <c r="I21" s="212"/>
      <c r="J21" s="212"/>
    </row>
    <row r="22" spans="1:10" s="158" customFormat="1" ht="25.5" customHeight="1" thickBot="1" x14ac:dyDescent="0.3">
      <c r="A22" s="162"/>
      <c r="B22" s="163"/>
      <c r="C22" s="163"/>
      <c r="D22" s="162"/>
      <c r="E22" s="164"/>
      <c r="F22" s="213"/>
      <c r="G22" s="213"/>
      <c r="H22" s="213"/>
      <c r="I22" s="213"/>
      <c r="J22" s="213"/>
    </row>
    <row r="23" spans="1:10" s="158" customFormat="1" ht="25.5" customHeight="1" thickBot="1" x14ac:dyDescent="0.3">
      <c r="A23" s="162"/>
      <c r="B23" s="162"/>
      <c r="C23" s="162"/>
      <c r="D23" s="162"/>
      <c r="E23" s="164" t="s">
        <v>75</v>
      </c>
      <c r="F23" s="212"/>
      <c r="G23" s="212"/>
      <c r="H23" s="212"/>
      <c r="I23" s="212"/>
      <c r="J23" s="212"/>
    </row>
    <row r="24" spans="1:10" x14ac:dyDescent="0.35">
      <c r="A24" s="143"/>
      <c r="B24" s="143"/>
      <c r="C24" s="143"/>
      <c r="D24" s="143"/>
      <c r="E24" s="143"/>
      <c r="F24" s="144"/>
      <c r="G24" s="144"/>
      <c r="H24" s="144"/>
      <c r="I24" s="144"/>
      <c r="J24" s="144"/>
    </row>
    <row r="25" spans="1:10" x14ac:dyDescent="0.35">
      <c r="A25" s="143"/>
      <c r="B25" s="143"/>
      <c r="C25" s="143"/>
      <c r="D25" s="143"/>
      <c r="E25" s="143"/>
      <c r="F25" s="144"/>
      <c r="G25" s="144"/>
      <c r="H25" s="144"/>
      <c r="I25" s="144"/>
      <c r="J25" s="144"/>
    </row>
    <row r="26" spans="1:10" x14ac:dyDescent="0.35">
      <c r="A26" s="143"/>
      <c r="B26" s="143"/>
      <c r="C26" s="143"/>
      <c r="D26" s="143"/>
      <c r="E26" s="143"/>
      <c r="F26" s="144"/>
      <c r="G26" s="144"/>
      <c r="H26" s="144"/>
      <c r="I26" s="144"/>
      <c r="J26" s="144"/>
    </row>
    <row r="27" spans="1:10" x14ac:dyDescent="0.35">
      <c r="A27" s="143"/>
      <c r="B27" s="143"/>
      <c r="C27" s="143"/>
      <c r="E27" s="143"/>
      <c r="F27" s="144"/>
      <c r="G27" s="144"/>
      <c r="H27" s="144"/>
      <c r="I27" s="144"/>
      <c r="J27" s="144"/>
    </row>
    <row r="28" spans="1:10" x14ac:dyDescent="0.35">
      <c r="A28" s="143"/>
      <c r="B28" s="143"/>
      <c r="C28" s="143"/>
      <c r="E28" s="143"/>
      <c r="F28" s="144"/>
      <c r="G28" s="144"/>
      <c r="H28" s="144"/>
      <c r="I28" s="144"/>
      <c r="J28" s="144"/>
    </row>
    <row r="29" spans="1:10" x14ac:dyDescent="0.35">
      <c r="A29" s="143"/>
      <c r="B29" s="143"/>
      <c r="C29" s="143"/>
      <c r="E29" s="143"/>
      <c r="F29" s="144"/>
      <c r="G29" s="144"/>
      <c r="H29" s="144"/>
      <c r="I29" s="143"/>
      <c r="J29" s="143"/>
    </row>
    <row r="30" spans="1:10" x14ac:dyDescent="0.35">
      <c r="A30" s="143"/>
      <c r="B30" s="143"/>
      <c r="C30" s="143"/>
      <c r="D30" s="143"/>
      <c r="E30" s="143"/>
      <c r="F30" s="143"/>
      <c r="G30" s="143"/>
      <c r="H30" s="143"/>
      <c r="I30" s="143"/>
      <c r="J30" s="143"/>
    </row>
    <row r="100" spans="1:10" x14ac:dyDescent="0.35">
      <c r="A100" s="166" t="s">
        <v>14</v>
      </c>
      <c r="B100" s="166"/>
      <c r="C100" s="166"/>
      <c r="D100" s="166"/>
      <c r="E100" s="166"/>
      <c r="F100" s="166"/>
      <c r="G100" s="166"/>
      <c r="H100" s="166"/>
      <c r="I100" s="166"/>
      <c r="J100" s="166"/>
    </row>
    <row r="101" spans="1:10" x14ac:dyDescent="0.35">
      <c r="A101" s="166"/>
      <c r="B101" s="166"/>
      <c r="C101" s="166"/>
      <c r="D101" s="166"/>
      <c r="E101" s="166"/>
      <c r="F101" s="166"/>
      <c r="G101" s="166"/>
      <c r="H101" s="166"/>
      <c r="I101" s="166"/>
      <c r="J101" s="166"/>
    </row>
    <row r="102" spans="1:10" ht="46.2" x14ac:dyDescent="0.85">
      <c r="A102" s="167" t="s">
        <v>119</v>
      </c>
      <c r="B102" s="167"/>
      <c r="C102" s="167"/>
      <c r="D102" s="167"/>
      <c r="E102" s="167"/>
      <c r="F102" s="167"/>
      <c r="G102" s="167"/>
      <c r="H102" s="167"/>
      <c r="I102" s="167"/>
      <c r="J102" s="167"/>
    </row>
    <row r="103" spans="1:10" x14ac:dyDescent="0.35">
      <c r="A103" s="168" t="s">
        <v>54</v>
      </c>
      <c r="B103" s="169">
        <v>35</v>
      </c>
      <c r="C103" s="170"/>
      <c r="D103" s="166"/>
      <c r="E103" s="166"/>
      <c r="F103" s="171" t="s">
        <v>55</v>
      </c>
      <c r="G103" s="172">
        <f>A106</f>
        <v>43043</v>
      </c>
      <c r="H103" s="171" t="s">
        <v>56</v>
      </c>
      <c r="I103" s="173">
        <f>A111</f>
        <v>43048</v>
      </c>
      <c r="J103" s="174"/>
    </row>
    <row r="104" spans="1:10" ht="18.600000000000001" thickBot="1" x14ac:dyDescent="0.4">
      <c r="A104" s="166"/>
      <c r="B104" s="166"/>
      <c r="C104" s="166"/>
      <c r="D104" s="166"/>
      <c r="E104" s="175"/>
      <c r="F104" s="166"/>
      <c r="G104" s="166"/>
      <c r="H104" s="166"/>
      <c r="I104" s="166"/>
      <c r="J104" s="175"/>
    </row>
    <row r="105" spans="1:10" ht="18.600000000000001" thickBot="1" x14ac:dyDescent="0.4">
      <c r="A105" s="185" t="s">
        <v>58</v>
      </c>
      <c r="B105" s="185" t="s">
        <v>57</v>
      </c>
      <c r="C105" s="185" t="s">
        <v>59</v>
      </c>
      <c r="D105" s="185" t="s">
        <v>60</v>
      </c>
      <c r="E105" s="185" t="s">
        <v>61</v>
      </c>
      <c r="F105" s="185" t="s">
        <v>62</v>
      </c>
      <c r="G105" s="186" t="s">
        <v>121</v>
      </c>
      <c r="H105" s="185" t="s">
        <v>63</v>
      </c>
      <c r="I105" s="185" t="s">
        <v>64</v>
      </c>
      <c r="J105" s="185" t="s">
        <v>65</v>
      </c>
    </row>
    <row r="106" spans="1:10" ht="18.600000000000001" thickBot="1" x14ac:dyDescent="0.4">
      <c r="A106" s="176">
        <v>43043</v>
      </c>
      <c r="B106" s="177">
        <v>0.33333333333333331</v>
      </c>
      <c r="C106" s="177">
        <v>0.875</v>
      </c>
      <c r="D106" s="178" t="s">
        <v>66</v>
      </c>
      <c r="E106" s="177">
        <f>C106-B106</f>
        <v>0.54166666666666674</v>
      </c>
      <c r="F106" s="208">
        <v>35</v>
      </c>
      <c r="G106" s="208">
        <v>180</v>
      </c>
      <c r="H106" s="208">
        <v>132</v>
      </c>
      <c r="I106" s="208"/>
      <c r="J106" s="209">
        <f t="shared" ref="J106:J112" si="0">SUM(F106:I106)</f>
        <v>347</v>
      </c>
    </row>
    <row r="107" spans="1:10" ht="18.600000000000001" thickBot="1" x14ac:dyDescent="0.4">
      <c r="A107" s="176">
        <f>A106+1</f>
        <v>43044</v>
      </c>
      <c r="B107" s="177">
        <v>0.52083333333333337</v>
      </c>
      <c r="C107" s="177">
        <v>0.66666666666666663</v>
      </c>
      <c r="D107" s="178" t="s">
        <v>67</v>
      </c>
      <c r="E107" s="177">
        <f t="shared" ref="E107:E111" si="1">C107-B107</f>
        <v>0.14583333333333326</v>
      </c>
      <c r="F107" s="208"/>
      <c r="G107" s="208"/>
      <c r="H107" s="208">
        <v>85</v>
      </c>
      <c r="I107" s="208"/>
      <c r="J107" s="209">
        <f t="shared" si="0"/>
        <v>85</v>
      </c>
    </row>
    <row r="108" spans="1:10" ht="18.600000000000001" thickBot="1" x14ac:dyDescent="0.4">
      <c r="A108" s="176">
        <f>A107+1</f>
        <v>43045</v>
      </c>
      <c r="B108" s="177">
        <v>0.33333333333333331</v>
      </c>
      <c r="C108" s="177">
        <v>0.72916666666666663</v>
      </c>
      <c r="D108" s="178" t="s">
        <v>68</v>
      </c>
      <c r="E108" s="177">
        <f t="shared" si="1"/>
        <v>0.39583333333333331</v>
      </c>
      <c r="F108" s="208">
        <v>44</v>
      </c>
      <c r="G108" s="208"/>
      <c r="H108" s="208">
        <v>212</v>
      </c>
      <c r="I108" s="208"/>
      <c r="J108" s="209">
        <f t="shared" si="0"/>
        <v>256</v>
      </c>
    </row>
    <row r="109" spans="1:10" ht="18.600000000000001" thickBot="1" x14ac:dyDescent="0.4">
      <c r="A109" s="176">
        <f>A108+1</f>
        <v>43046</v>
      </c>
      <c r="B109" s="177">
        <v>0.41666666666666669</v>
      </c>
      <c r="C109" s="177">
        <v>0.52083333333333337</v>
      </c>
      <c r="D109" s="178" t="s">
        <v>69</v>
      </c>
      <c r="E109" s="177">
        <f t="shared" si="1"/>
        <v>0.10416666666666669</v>
      </c>
      <c r="F109" s="208"/>
      <c r="G109" s="208"/>
      <c r="H109" s="208">
        <v>15</v>
      </c>
      <c r="I109" s="208">
        <v>33</v>
      </c>
      <c r="J109" s="209">
        <f t="shared" si="0"/>
        <v>48</v>
      </c>
    </row>
    <row r="110" spans="1:10" ht="18.600000000000001" thickBot="1" x14ac:dyDescent="0.4">
      <c r="A110" s="176">
        <f>A109+1</f>
        <v>43047</v>
      </c>
      <c r="B110" s="177">
        <v>0.64583333333333337</v>
      </c>
      <c r="C110" s="177">
        <v>0.8125</v>
      </c>
      <c r="D110" s="179" t="s">
        <v>70</v>
      </c>
      <c r="E110" s="177">
        <f t="shared" si="1"/>
        <v>0.16666666666666663</v>
      </c>
      <c r="F110" s="208">
        <v>22</v>
      </c>
      <c r="G110" s="208">
        <v>175</v>
      </c>
      <c r="H110" s="208">
        <v>65</v>
      </c>
      <c r="I110" s="208"/>
      <c r="J110" s="209">
        <f t="shared" si="0"/>
        <v>262</v>
      </c>
    </row>
    <row r="111" spans="1:10" ht="18.600000000000001" thickBot="1" x14ac:dyDescent="0.4">
      <c r="A111" s="176">
        <f>A110+1</f>
        <v>43048</v>
      </c>
      <c r="B111" s="177">
        <v>0.3125</v>
      </c>
      <c r="C111" s="177">
        <v>0.54166666666666663</v>
      </c>
      <c r="D111" s="178" t="s">
        <v>71</v>
      </c>
      <c r="E111" s="177">
        <f t="shared" si="1"/>
        <v>0.22916666666666663</v>
      </c>
      <c r="F111" s="208"/>
      <c r="G111" s="208"/>
      <c r="H111" s="208">
        <v>165</v>
      </c>
      <c r="I111" s="208"/>
      <c r="J111" s="209">
        <f t="shared" si="0"/>
        <v>165</v>
      </c>
    </row>
    <row r="112" spans="1:10" ht="37.5" customHeight="1" thickBot="1" x14ac:dyDescent="0.4">
      <c r="A112" s="178"/>
      <c r="B112" s="180"/>
      <c r="C112" s="180"/>
      <c r="D112" s="178"/>
      <c r="E112" s="181" t="s">
        <v>72</v>
      </c>
      <c r="F112" s="209">
        <f>SUM(F106:F111)</f>
        <v>101</v>
      </c>
      <c r="G112" s="209">
        <f>SUM(G106:G111)</f>
        <v>355</v>
      </c>
      <c r="H112" s="209">
        <f>SUM(H106:H111)</f>
        <v>674</v>
      </c>
      <c r="I112" s="209">
        <f>SUM(I106:I111)</f>
        <v>33</v>
      </c>
      <c r="J112" s="209">
        <f t="shared" si="0"/>
        <v>1163</v>
      </c>
    </row>
    <row r="113" spans="1:10" ht="18.600000000000001" thickBot="1" x14ac:dyDescent="0.4">
      <c r="A113" s="182"/>
      <c r="B113" s="183"/>
      <c r="C113" s="183"/>
      <c r="D113" s="182"/>
      <c r="E113" s="184" t="s">
        <v>73</v>
      </c>
      <c r="F113" s="400">
        <v>7.6999999999999999E-2</v>
      </c>
      <c r="G113" s="400">
        <v>7.6999999999999999E-2</v>
      </c>
      <c r="H113" s="400">
        <v>7.6999999999999999E-2</v>
      </c>
      <c r="I113" s="400">
        <v>7.6999999999999999E-2</v>
      </c>
      <c r="J113" s="400">
        <v>7.6999999999999999E-2</v>
      </c>
    </row>
    <row r="114" spans="1:10" ht="18.600000000000001" thickBot="1" x14ac:dyDescent="0.4">
      <c r="A114" s="182"/>
      <c r="B114" s="183"/>
      <c r="C114" s="183"/>
      <c r="D114" s="182"/>
      <c r="E114" s="184" t="s">
        <v>74</v>
      </c>
      <c r="F114" s="209">
        <f>F112/(100%+F113)*F113</f>
        <v>7.2209842154131847</v>
      </c>
      <c r="G114" s="209">
        <f t="shared" ref="G114:J114" si="2">G112/(100%+G113)*G113</f>
        <v>25.380687093779017</v>
      </c>
      <c r="H114" s="209">
        <f t="shared" si="2"/>
        <v>48.187558031569182</v>
      </c>
      <c r="I114" s="209">
        <f t="shared" si="2"/>
        <v>2.3593314763231201</v>
      </c>
      <c r="J114" s="209">
        <f t="shared" si="2"/>
        <v>83.148560817084501</v>
      </c>
    </row>
    <row r="115" spans="1:10" ht="18.600000000000001" thickBot="1" x14ac:dyDescent="0.4">
      <c r="A115" s="182"/>
      <c r="B115" s="183"/>
      <c r="C115" s="183"/>
      <c r="D115" s="182"/>
      <c r="E115" s="184"/>
      <c r="F115" s="210"/>
      <c r="G115" s="210"/>
      <c r="H115" s="210"/>
      <c r="I115" s="210"/>
      <c r="J115" s="210"/>
    </row>
    <row r="116" spans="1:10" ht="18.600000000000001" thickBot="1" x14ac:dyDescent="0.4">
      <c r="A116" s="182"/>
      <c r="B116" s="182"/>
      <c r="C116" s="182"/>
      <c r="D116" s="182"/>
      <c r="E116" s="184" t="s">
        <v>75</v>
      </c>
      <c r="F116" s="209">
        <f>F112/(100%+F113)</f>
        <v>93.779015784586818</v>
      </c>
      <c r="G116" s="209">
        <f t="shared" ref="G116:J116" si="3">G112/(100%+G113)</f>
        <v>329.61931290622101</v>
      </c>
      <c r="H116" s="209">
        <f t="shared" si="3"/>
        <v>625.8124419684309</v>
      </c>
      <c r="I116" s="209">
        <f t="shared" si="3"/>
        <v>30.640668523676883</v>
      </c>
      <c r="J116" s="209">
        <f t="shared" si="3"/>
        <v>1079.8514391829156</v>
      </c>
    </row>
  </sheetData>
  <printOptions gridLinesSet="0"/>
  <pageMargins left="0.78740157480314965" right="0.78740157480314965" top="0.64" bottom="0.78" header="0.51181102300000003" footer="0.51181102300000003"/>
  <pageSetup paperSize="9" orientation="portrait" horizontalDpi="4294967292" verticalDpi="180" copies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showGridLines="0" workbookViewId="0"/>
  </sheetViews>
  <sheetFormatPr baseColWidth="10" defaultColWidth="11.54296875" defaultRowHeight="18" x14ac:dyDescent="0.25"/>
  <cols>
    <col min="1" max="1" width="20.08984375" style="221" customWidth="1"/>
    <col min="2" max="4" width="15.81640625" style="221" customWidth="1"/>
    <col min="5" max="5" width="5.453125" style="221" customWidth="1"/>
    <col min="6" max="6" width="18" style="221" customWidth="1"/>
    <col min="7" max="7" width="9.453125" style="221" customWidth="1"/>
    <col min="8" max="8" width="20.54296875" style="221" customWidth="1"/>
    <col min="9" max="9" width="9.54296875" style="221" customWidth="1"/>
    <col min="10" max="16384" width="11.54296875" style="221"/>
  </cols>
  <sheetData>
    <row r="1" spans="1:11" x14ac:dyDescent="0.25">
      <c r="A1" s="57" t="s">
        <v>200</v>
      </c>
      <c r="B1" s="32" t="s">
        <v>131</v>
      </c>
      <c r="C1" s="32"/>
      <c r="D1" s="32"/>
      <c r="E1" s="32"/>
      <c r="F1" s="32"/>
      <c r="G1" s="32"/>
      <c r="H1" s="32"/>
      <c r="I1" s="32"/>
    </row>
    <row r="2" spans="1:11" x14ac:dyDescent="0.25">
      <c r="A2" s="32"/>
      <c r="B2" s="32" t="s">
        <v>132</v>
      </c>
      <c r="C2" s="32"/>
      <c r="D2" s="32"/>
      <c r="E2" s="32"/>
      <c r="F2" s="32"/>
      <c r="G2" s="32"/>
      <c r="H2" s="32"/>
      <c r="I2" s="32"/>
    </row>
    <row r="5" spans="1:11" ht="33.6" x14ac:dyDescent="0.25">
      <c r="A5" s="222" t="s">
        <v>89</v>
      </c>
      <c r="B5" s="223"/>
      <c r="C5" s="223"/>
      <c r="D5" s="223"/>
      <c r="E5" s="223"/>
      <c r="F5" s="223"/>
      <c r="G5" s="223"/>
      <c r="H5" s="223"/>
      <c r="I5" s="224"/>
    </row>
    <row r="8" spans="1:11" x14ac:dyDescent="0.25">
      <c r="A8" s="230"/>
      <c r="B8" s="230" t="s">
        <v>90</v>
      </c>
      <c r="C8" s="232" t="s">
        <v>91</v>
      </c>
      <c r="D8" s="230" t="s">
        <v>92</v>
      </c>
      <c r="F8" s="416" t="s">
        <v>129</v>
      </c>
      <c r="G8" s="417"/>
      <c r="H8" s="416" t="s">
        <v>133</v>
      </c>
      <c r="I8" s="417"/>
    </row>
    <row r="9" spans="1:11" x14ac:dyDescent="0.25">
      <c r="A9" s="231"/>
      <c r="B9" s="231">
        <v>2016</v>
      </c>
      <c r="C9" s="233">
        <v>2017</v>
      </c>
      <c r="D9" s="231">
        <v>2018</v>
      </c>
      <c r="E9" s="229"/>
      <c r="F9" s="231" t="s">
        <v>130</v>
      </c>
      <c r="G9" s="231" t="s">
        <v>9</v>
      </c>
      <c r="H9" s="231" t="s">
        <v>130</v>
      </c>
      <c r="I9" s="231" t="s">
        <v>9</v>
      </c>
      <c r="J9" s="225"/>
      <c r="K9" s="225"/>
    </row>
    <row r="10" spans="1:11" ht="24.9" customHeight="1" x14ac:dyDescent="0.25">
      <c r="A10" s="227" t="s">
        <v>93</v>
      </c>
      <c r="B10" s="246">
        <v>4300</v>
      </c>
      <c r="C10" s="247">
        <v>4000</v>
      </c>
      <c r="D10" s="246">
        <v>4800</v>
      </c>
      <c r="E10" s="226"/>
      <c r="F10" s="245"/>
      <c r="G10" s="248"/>
      <c r="H10" s="245"/>
      <c r="I10" s="248"/>
    </row>
    <row r="11" spans="1:11" ht="24.9" customHeight="1" x14ac:dyDescent="0.25">
      <c r="A11" s="227" t="s">
        <v>94</v>
      </c>
      <c r="B11" s="246">
        <v>2500</v>
      </c>
      <c r="C11" s="247">
        <v>2500</v>
      </c>
      <c r="D11" s="246">
        <v>2000</v>
      </c>
      <c r="E11" s="226"/>
      <c r="F11" s="245"/>
      <c r="G11" s="248"/>
      <c r="H11" s="245"/>
      <c r="I11" s="248"/>
    </row>
    <row r="12" spans="1:11" ht="24.9" customHeight="1" x14ac:dyDescent="0.25">
      <c r="A12" s="228" t="s">
        <v>95</v>
      </c>
      <c r="B12" s="246">
        <v>7200</v>
      </c>
      <c r="C12" s="247">
        <v>22400</v>
      </c>
      <c r="D12" s="246">
        <v>24500</v>
      </c>
      <c r="E12" s="226"/>
      <c r="F12" s="245"/>
      <c r="G12" s="248"/>
      <c r="H12" s="245"/>
      <c r="I12" s="248"/>
    </row>
    <row r="13" spans="1:11" ht="24.9" customHeight="1" x14ac:dyDescent="0.25">
      <c r="A13" s="227" t="s">
        <v>96</v>
      </c>
      <c r="B13" s="246">
        <v>28000</v>
      </c>
      <c r="C13" s="247">
        <v>28000</v>
      </c>
      <c r="D13" s="246">
        <v>22000</v>
      </c>
      <c r="E13" s="226"/>
      <c r="F13" s="245"/>
      <c r="G13" s="248"/>
      <c r="H13" s="245"/>
      <c r="I13" s="248"/>
    </row>
    <row r="14" spans="1:11" ht="24.9" customHeight="1" x14ac:dyDescent="0.25">
      <c r="A14" s="227" t="s">
        <v>97</v>
      </c>
      <c r="B14" s="246">
        <v>22000</v>
      </c>
      <c r="C14" s="247">
        <v>22000</v>
      </c>
      <c r="D14" s="246">
        <v>19000</v>
      </c>
      <c r="E14" s="226"/>
      <c r="F14" s="245"/>
      <c r="G14" s="248"/>
      <c r="H14" s="245"/>
      <c r="I14" s="248"/>
    </row>
    <row r="15" spans="1:11" ht="24.9" customHeight="1" x14ac:dyDescent="0.25">
      <c r="A15" s="228" t="s">
        <v>98</v>
      </c>
      <c r="B15" s="246">
        <v>12000</v>
      </c>
      <c r="C15" s="247">
        <v>12000</v>
      </c>
      <c r="D15" s="246">
        <v>10340</v>
      </c>
      <c r="E15" s="226"/>
      <c r="F15" s="245"/>
      <c r="G15" s="248"/>
      <c r="H15" s="245"/>
      <c r="I15" s="248"/>
    </row>
    <row r="16" spans="1:11" ht="24.9" customHeight="1" x14ac:dyDescent="0.25">
      <c r="A16" s="228" t="s">
        <v>99</v>
      </c>
      <c r="B16" s="246">
        <v>7500</v>
      </c>
      <c r="C16" s="247">
        <v>6900</v>
      </c>
      <c r="D16" s="246">
        <v>5400</v>
      </c>
      <c r="E16" s="226"/>
      <c r="F16" s="245"/>
      <c r="G16" s="248"/>
      <c r="H16" s="245"/>
      <c r="I16" s="248"/>
    </row>
    <row r="17" spans="1:9" ht="24.9" customHeight="1" x14ac:dyDescent="0.25">
      <c r="A17" s="228" t="s">
        <v>100</v>
      </c>
      <c r="B17" s="246">
        <v>7800</v>
      </c>
      <c r="C17" s="247">
        <v>6500</v>
      </c>
      <c r="D17" s="246">
        <v>2500</v>
      </c>
      <c r="E17" s="226"/>
      <c r="F17" s="245"/>
      <c r="G17" s="248"/>
      <c r="H17" s="245"/>
      <c r="I17" s="248"/>
    </row>
    <row r="18" spans="1:9" ht="24.9" customHeight="1" x14ac:dyDescent="0.25">
      <c r="A18" s="228" t="s">
        <v>101</v>
      </c>
      <c r="B18" s="246">
        <v>2500</v>
      </c>
      <c r="C18" s="247">
        <v>1900</v>
      </c>
      <c r="D18" s="246">
        <v>2300</v>
      </c>
      <c r="E18" s="226"/>
      <c r="F18" s="245"/>
      <c r="G18" s="248"/>
      <c r="H18" s="245"/>
      <c r="I18" s="248"/>
    </row>
    <row r="19" spans="1:9" ht="24.9" customHeight="1" x14ac:dyDescent="0.25">
      <c r="A19" s="228" t="s">
        <v>102</v>
      </c>
      <c r="B19" s="246">
        <v>2100</v>
      </c>
      <c r="C19" s="247">
        <v>2100</v>
      </c>
      <c r="D19" s="246">
        <v>3200</v>
      </c>
      <c r="E19" s="226"/>
      <c r="F19" s="245"/>
      <c r="G19" s="248"/>
      <c r="H19" s="245"/>
      <c r="I19" s="248"/>
    </row>
    <row r="20" spans="1:9" ht="24.9" customHeight="1" x14ac:dyDescent="0.25">
      <c r="A20" s="228" t="s">
        <v>103</v>
      </c>
      <c r="B20" s="246">
        <v>4500</v>
      </c>
      <c r="C20" s="247">
        <v>4500</v>
      </c>
      <c r="D20" s="246">
        <v>0</v>
      </c>
      <c r="E20" s="226"/>
      <c r="F20" s="245"/>
      <c r="G20" s="248"/>
      <c r="H20" s="245"/>
      <c r="I20" s="248"/>
    </row>
    <row r="21" spans="1:9" ht="24.9" customHeight="1" x14ac:dyDescent="0.25">
      <c r="A21" s="228" t="s">
        <v>104</v>
      </c>
      <c r="B21" s="246">
        <v>8900</v>
      </c>
      <c r="C21" s="247">
        <v>8900</v>
      </c>
      <c r="D21" s="246">
        <v>9000</v>
      </c>
      <c r="E21" s="226"/>
      <c r="F21" s="245"/>
      <c r="G21" s="248"/>
      <c r="H21" s="245"/>
      <c r="I21" s="248"/>
    </row>
    <row r="86" spans="1:9" x14ac:dyDescent="0.25">
      <c r="A86" s="234" t="s">
        <v>14</v>
      </c>
      <c r="B86" s="235"/>
      <c r="C86" s="235"/>
      <c r="D86" s="235"/>
      <c r="E86" s="235"/>
      <c r="F86" s="235"/>
      <c r="G86" s="235"/>
      <c r="H86" s="235"/>
      <c r="I86" s="235"/>
    </row>
    <row r="87" spans="1:9" x14ac:dyDescent="0.25">
      <c r="A87" s="235"/>
      <c r="B87" s="235"/>
      <c r="C87" s="235"/>
      <c r="D87" s="235"/>
      <c r="E87" s="235"/>
      <c r="F87" s="235"/>
      <c r="G87" s="235"/>
      <c r="H87" s="235"/>
      <c r="I87" s="235"/>
    </row>
    <row r="88" spans="1:9" x14ac:dyDescent="0.25">
      <c r="A88" s="236" t="s">
        <v>89</v>
      </c>
      <c r="B88" s="237"/>
      <c r="C88" s="237"/>
      <c r="D88" s="237"/>
      <c r="E88" s="237"/>
      <c r="F88" s="237"/>
      <c r="G88" s="237"/>
      <c r="H88" s="237"/>
      <c r="I88" s="238"/>
    </row>
    <row r="89" spans="1:9" x14ac:dyDescent="0.25">
      <c r="A89" s="235"/>
      <c r="B89" s="235"/>
      <c r="C89" s="235"/>
      <c r="D89" s="235"/>
      <c r="E89" s="235"/>
      <c r="F89" s="235"/>
      <c r="G89" s="235"/>
      <c r="H89" s="235"/>
      <c r="I89" s="235"/>
    </row>
    <row r="90" spans="1:9" x14ac:dyDescent="0.25">
      <c r="A90" s="235"/>
      <c r="B90" s="235"/>
      <c r="C90" s="235"/>
      <c r="D90" s="235"/>
      <c r="E90" s="235"/>
      <c r="F90" s="235"/>
      <c r="G90" s="235"/>
      <c r="H90" s="235"/>
      <c r="I90" s="235"/>
    </row>
    <row r="91" spans="1:9" x14ac:dyDescent="0.25">
      <c r="A91" s="243"/>
      <c r="B91" s="243" t="s">
        <v>90</v>
      </c>
      <c r="C91" s="243" t="s">
        <v>91</v>
      </c>
      <c r="D91" s="243" t="s">
        <v>92</v>
      </c>
      <c r="E91" s="235"/>
      <c r="F91" s="418" t="s">
        <v>129</v>
      </c>
      <c r="G91" s="419"/>
      <c r="H91" s="418" t="s">
        <v>133</v>
      </c>
      <c r="I91" s="419"/>
    </row>
    <row r="92" spans="1:9" x14ac:dyDescent="0.25">
      <c r="A92" s="244"/>
      <c r="B92" s="244">
        <v>2016</v>
      </c>
      <c r="C92" s="244">
        <v>2017</v>
      </c>
      <c r="D92" s="244">
        <v>2018</v>
      </c>
      <c r="E92" s="239"/>
      <c r="F92" s="244" t="s">
        <v>130</v>
      </c>
      <c r="G92" s="244" t="s">
        <v>9</v>
      </c>
      <c r="H92" s="244" t="s">
        <v>130</v>
      </c>
      <c r="I92" s="244" t="s">
        <v>9</v>
      </c>
    </row>
    <row r="93" spans="1:9" x14ac:dyDescent="0.25">
      <c r="A93" s="240" t="s">
        <v>93</v>
      </c>
      <c r="B93" s="249">
        <v>4300</v>
      </c>
      <c r="C93" s="250">
        <v>4000</v>
      </c>
      <c r="D93" s="249">
        <v>4800</v>
      </c>
      <c r="E93" s="241"/>
      <c r="F93" s="250">
        <f>C93-B93</f>
        <v>-300</v>
      </c>
      <c r="G93" s="251">
        <f>F93/B93</f>
        <v>-6.9767441860465115E-2</v>
      </c>
      <c r="H93" s="250">
        <f>D93-C93</f>
        <v>800</v>
      </c>
      <c r="I93" s="251">
        <f>H93/C93</f>
        <v>0.2</v>
      </c>
    </row>
    <row r="94" spans="1:9" x14ac:dyDescent="0.25">
      <c r="A94" s="240" t="s">
        <v>94</v>
      </c>
      <c r="B94" s="249">
        <v>2500</v>
      </c>
      <c r="C94" s="250">
        <v>2500</v>
      </c>
      <c r="D94" s="249">
        <v>2000</v>
      </c>
      <c r="E94" s="241"/>
      <c r="F94" s="250">
        <f t="shared" ref="F94:F104" si="0">C94-B94</f>
        <v>0</v>
      </c>
      <c r="G94" s="251">
        <f t="shared" ref="G94:G104" si="1">F94/B94</f>
        <v>0</v>
      </c>
      <c r="H94" s="250">
        <f t="shared" ref="H94:H104" si="2">D94-C94</f>
        <v>-500</v>
      </c>
      <c r="I94" s="251">
        <f t="shared" ref="I94:I104" si="3">H94/C94</f>
        <v>-0.2</v>
      </c>
    </row>
    <row r="95" spans="1:9" x14ac:dyDescent="0.25">
      <c r="A95" s="242" t="s">
        <v>95</v>
      </c>
      <c r="B95" s="249">
        <v>7200</v>
      </c>
      <c r="C95" s="250">
        <v>22400</v>
      </c>
      <c r="D95" s="249">
        <v>24500</v>
      </c>
      <c r="E95" s="241"/>
      <c r="F95" s="250">
        <f t="shared" si="0"/>
        <v>15200</v>
      </c>
      <c r="G95" s="251">
        <f t="shared" si="1"/>
        <v>2.1111111111111112</v>
      </c>
      <c r="H95" s="250">
        <f t="shared" si="2"/>
        <v>2100</v>
      </c>
      <c r="I95" s="251">
        <f t="shared" si="3"/>
        <v>9.375E-2</v>
      </c>
    </row>
    <row r="96" spans="1:9" x14ac:dyDescent="0.25">
      <c r="A96" s="240" t="s">
        <v>96</v>
      </c>
      <c r="B96" s="249">
        <v>28000</v>
      </c>
      <c r="C96" s="250">
        <v>28000</v>
      </c>
      <c r="D96" s="249">
        <v>22000</v>
      </c>
      <c r="E96" s="241"/>
      <c r="F96" s="250">
        <f t="shared" si="0"/>
        <v>0</v>
      </c>
      <c r="G96" s="251">
        <f t="shared" si="1"/>
        <v>0</v>
      </c>
      <c r="H96" s="250">
        <f t="shared" si="2"/>
        <v>-6000</v>
      </c>
      <c r="I96" s="251">
        <f t="shared" si="3"/>
        <v>-0.21428571428571427</v>
      </c>
    </row>
    <row r="97" spans="1:9" x14ac:dyDescent="0.25">
      <c r="A97" s="240" t="s">
        <v>97</v>
      </c>
      <c r="B97" s="249">
        <v>22000</v>
      </c>
      <c r="C97" s="250">
        <v>22000</v>
      </c>
      <c r="D97" s="249">
        <v>19000</v>
      </c>
      <c r="E97" s="241"/>
      <c r="F97" s="250">
        <f t="shared" si="0"/>
        <v>0</v>
      </c>
      <c r="G97" s="251">
        <f t="shared" si="1"/>
        <v>0</v>
      </c>
      <c r="H97" s="250">
        <f t="shared" si="2"/>
        <v>-3000</v>
      </c>
      <c r="I97" s="251">
        <f t="shared" si="3"/>
        <v>-0.13636363636363635</v>
      </c>
    </row>
    <row r="98" spans="1:9" x14ac:dyDescent="0.25">
      <c r="A98" s="242" t="s">
        <v>98</v>
      </c>
      <c r="B98" s="249">
        <v>12000</v>
      </c>
      <c r="C98" s="250">
        <v>12000</v>
      </c>
      <c r="D98" s="249">
        <v>10340</v>
      </c>
      <c r="E98" s="241"/>
      <c r="F98" s="250">
        <f t="shared" si="0"/>
        <v>0</v>
      </c>
      <c r="G98" s="251">
        <f t="shared" si="1"/>
        <v>0</v>
      </c>
      <c r="H98" s="250">
        <f t="shared" si="2"/>
        <v>-1660</v>
      </c>
      <c r="I98" s="251">
        <f t="shared" si="3"/>
        <v>-0.13833333333333334</v>
      </c>
    </row>
    <row r="99" spans="1:9" x14ac:dyDescent="0.25">
      <c r="A99" s="242" t="s">
        <v>99</v>
      </c>
      <c r="B99" s="249">
        <v>7500</v>
      </c>
      <c r="C99" s="250">
        <v>6900</v>
      </c>
      <c r="D99" s="249">
        <v>5400</v>
      </c>
      <c r="E99" s="241"/>
      <c r="F99" s="250">
        <f t="shared" si="0"/>
        <v>-600</v>
      </c>
      <c r="G99" s="251">
        <f t="shared" si="1"/>
        <v>-0.08</v>
      </c>
      <c r="H99" s="250">
        <f t="shared" si="2"/>
        <v>-1500</v>
      </c>
      <c r="I99" s="251">
        <f t="shared" si="3"/>
        <v>-0.21739130434782608</v>
      </c>
    </row>
    <row r="100" spans="1:9" x14ac:dyDescent="0.25">
      <c r="A100" s="242" t="s">
        <v>100</v>
      </c>
      <c r="B100" s="249">
        <v>7800</v>
      </c>
      <c r="C100" s="250">
        <v>6500</v>
      </c>
      <c r="D100" s="249">
        <v>2500</v>
      </c>
      <c r="E100" s="241"/>
      <c r="F100" s="250">
        <f t="shared" si="0"/>
        <v>-1300</v>
      </c>
      <c r="G100" s="251">
        <f t="shared" si="1"/>
        <v>-0.16666666666666666</v>
      </c>
      <c r="H100" s="250">
        <f t="shared" si="2"/>
        <v>-4000</v>
      </c>
      <c r="I100" s="251">
        <f t="shared" si="3"/>
        <v>-0.61538461538461542</v>
      </c>
    </row>
    <row r="101" spans="1:9" x14ac:dyDescent="0.25">
      <c r="A101" s="242" t="s">
        <v>101</v>
      </c>
      <c r="B101" s="249">
        <v>2500</v>
      </c>
      <c r="C101" s="250">
        <v>1900</v>
      </c>
      <c r="D101" s="249">
        <v>2300</v>
      </c>
      <c r="E101" s="241"/>
      <c r="F101" s="250">
        <f t="shared" si="0"/>
        <v>-600</v>
      </c>
      <c r="G101" s="251">
        <f t="shared" si="1"/>
        <v>-0.24</v>
      </c>
      <c r="H101" s="250">
        <f t="shared" si="2"/>
        <v>400</v>
      </c>
      <c r="I101" s="251">
        <f t="shared" si="3"/>
        <v>0.21052631578947367</v>
      </c>
    </row>
    <row r="102" spans="1:9" x14ac:dyDescent="0.25">
      <c r="A102" s="242" t="s">
        <v>102</v>
      </c>
      <c r="B102" s="249">
        <v>2100</v>
      </c>
      <c r="C102" s="250">
        <v>2100</v>
      </c>
      <c r="D102" s="249">
        <v>3200</v>
      </c>
      <c r="E102" s="241"/>
      <c r="F102" s="250">
        <f t="shared" si="0"/>
        <v>0</v>
      </c>
      <c r="G102" s="251">
        <f t="shared" si="1"/>
        <v>0</v>
      </c>
      <c r="H102" s="250">
        <f t="shared" si="2"/>
        <v>1100</v>
      </c>
      <c r="I102" s="251">
        <f t="shared" si="3"/>
        <v>0.52380952380952384</v>
      </c>
    </row>
    <row r="103" spans="1:9" x14ac:dyDescent="0.25">
      <c r="A103" s="242" t="s">
        <v>103</v>
      </c>
      <c r="B103" s="249">
        <v>4500</v>
      </c>
      <c r="C103" s="250">
        <v>4500</v>
      </c>
      <c r="D103" s="249">
        <v>0</v>
      </c>
      <c r="E103" s="241"/>
      <c r="F103" s="250">
        <f t="shared" si="0"/>
        <v>0</v>
      </c>
      <c r="G103" s="251">
        <f t="shared" si="1"/>
        <v>0</v>
      </c>
      <c r="H103" s="250">
        <f t="shared" si="2"/>
        <v>-4500</v>
      </c>
      <c r="I103" s="251">
        <f t="shared" si="3"/>
        <v>-1</v>
      </c>
    </row>
    <row r="104" spans="1:9" x14ac:dyDescent="0.25">
      <c r="A104" s="242" t="s">
        <v>104</v>
      </c>
      <c r="B104" s="249">
        <v>8900</v>
      </c>
      <c r="C104" s="250">
        <v>8900</v>
      </c>
      <c r="D104" s="249">
        <v>9000</v>
      </c>
      <c r="E104" s="241"/>
      <c r="F104" s="250">
        <f t="shared" si="0"/>
        <v>0</v>
      </c>
      <c r="G104" s="251">
        <f t="shared" si="1"/>
        <v>0</v>
      </c>
      <c r="H104" s="250">
        <f t="shared" si="2"/>
        <v>100</v>
      </c>
      <c r="I104" s="251">
        <f t="shared" si="3"/>
        <v>1.1235955056179775E-2</v>
      </c>
    </row>
  </sheetData>
  <mergeCells count="4">
    <mergeCell ref="F8:G8"/>
    <mergeCell ref="H8:I8"/>
    <mergeCell ref="F91:G91"/>
    <mergeCell ref="H91:I91"/>
  </mergeCells>
  <conditionalFormatting sqref="F10:I21">
    <cfRule type="cellIs" dxfId="4" priority="1" operator="lessThan">
      <formula>0</formula>
    </cfRule>
  </conditionalFormatting>
  <printOptions gridLinesSet="0"/>
  <pageMargins left="0.39370078740157483" right="0.19685039370078741" top="0.59055118110236227" bottom="0.59055118110236227" header="0.51181102300000003" footer="0.51181102300000003"/>
  <pageSetup paperSize="9" orientation="portrait" horizontalDpi="4294967292" verticalDpi="4294967292" copies="0"/>
  <headerFooter alignWithMargins="0">
    <oddFooter>&amp;L&amp;B  Vertraulich&amp;B&amp;C&amp;D&amp;RSeite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showGridLines="0" workbookViewId="0"/>
  </sheetViews>
  <sheetFormatPr baseColWidth="10" defaultColWidth="11.54296875" defaultRowHeight="18" x14ac:dyDescent="0.35"/>
  <cols>
    <col min="1" max="1" width="20.453125" style="252" customWidth="1"/>
    <col min="2" max="2" width="22.54296875" style="252" customWidth="1"/>
    <col min="3" max="3" width="15.54296875" style="252" customWidth="1"/>
    <col min="4" max="6" width="16.1796875" style="252" customWidth="1"/>
    <col min="7" max="16384" width="11.54296875" style="252"/>
  </cols>
  <sheetData>
    <row r="1" spans="1:7" x14ac:dyDescent="0.35">
      <c r="A1" s="57" t="s">
        <v>200</v>
      </c>
      <c r="B1" s="32" t="s">
        <v>140</v>
      </c>
      <c r="C1" s="32"/>
      <c r="D1" s="32"/>
      <c r="E1" s="32"/>
      <c r="F1" s="32"/>
    </row>
    <row r="2" spans="1:7" x14ac:dyDescent="0.35">
      <c r="A2" s="32"/>
      <c r="B2" s="32" t="s">
        <v>141</v>
      </c>
      <c r="C2" s="32"/>
      <c r="D2" s="32"/>
      <c r="E2" s="32"/>
      <c r="F2" s="32"/>
    </row>
    <row r="3" spans="1:7" x14ac:dyDescent="0.35">
      <c r="A3" s="32"/>
      <c r="B3" s="32" t="s">
        <v>142</v>
      </c>
      <c r="C3" s="32"/>
      <c r="D3" s="32"/>
      <c r="E3" s="32"/>
      <c r="F3" s="32"/>
    </row>
    <row r="5" spans="1:7" ht="46.2" x14ac:dyDescent="0.85">
      <c r="A5" s="298" t="s">
        <v>105</v>
      </c>
      <c r="B5" s="299"/>
      <c r="C5" s="299"/>
      <c r="D5" s="299"/>
      <c r="E5" s="299"/>
      <c r="F5" s="299"/>
      <c r="G5" s="253"/>
    </row>
    <row r="6" spans="1:7" x14ac:dyDescent="0.35">
      <c r="A6" s="254"/>
      <c r="B6" s="253"/>
      <c r="C6" s="253"/>
      <c r="D6" s="253"/>
      <c r="E6" s="253"/>
      <c r="F6" s="253"/>
      <c r="G6" s="253"/>
    </row>
    <row r="7" spans="1:7" ht="18.600000000000001" thickBot="1" x14ac:dyDescent="0.4">
      <c r="A7" s="253"/>
      <c r="B7" s="253"/>
      <c r="C7" s="253"/>
      <c r="D7" s="253"/>
      <c r="E7" s="255"/>
      <c r="F7" s="253"/>
      <c r="G7" s="253"/>
    </row>
    <row r="8" spans="1:7" ht="30" customHeight="1" x14ac:dyDescent="0.35">
      <c r="A8" s="266" t="s">
        <v>106</v>
      </c>
      <c r="B8" s="267">
        <f ca="1">TODAY()</f>
        <v>43486</v>
      </c>
      <c r="C8" s="268"/>
      <c r="D8" s="268"/>
      <c r="E8" s="269" t="s">
        <v>107</v>
      </c>
      <c r="F8" s="270">
        <f ca="1">B8-31</f>
        <v>43455</v>
      </c>
      <c r="G8" s="253"/>
    </row>
    <row r="9" spans="1:7" ht="3.75" customHeight="1" x14ac:dyDescent="0.35">
      <c r="A9" s="263"/>
      <c r="B9" s="264"/>
      <c r="C9" s="264"/>
      <c r="D9" s="264"/>
      <c r="E9" s="264"/>
      <c r="F9" s="265"/>
      <c r="G9" s="253"/>
    </row>
    <row r="10" spans="1:7" x14ac:dyDescent="0.35">
      <c r="A10" s="260"/>
      <c r="B10" s="261"/>
      <c r="C10" s="261"/>
      <c r="D10" s="262"/>
      <c r="E10" s="261"/>
      <c r="F10" s="261"/>
      <c r="G10" s="256"/>
    </row>
    <row r="11" spans="1:7" x14ac:dyDescent="0.35">
      <c r="A11" s="272" t="s">
        <v>136</v>
      </c>
      <c r="B11" s="278" t="s">
        <v>134</v>
      </c>
      <c r="C11" s="278" t="s">
        <v>137</v>
      </c>
      <c r="D11" s="420" t="s">
        <v>138</v>
      </c>
      <c r="E11" s="421"/>
      <c r="F11" s="278"/>
      <c r="G11" s="256"/>
    </row>
    <row r="12" spans="1:7" x14ac:dyDescent="0.35">
      <c r="A12" s="273"/>
      <c r="B12" s="279"/>
      <c r="C12" s="284" t="s">
        <v>108</v>
      </c>
      <c r="D12" s="279" t="s">
        <v>109</v>
      </c>
      <c r="E12" s="279" t="s">
        <v>139</v>
      </c>
      <c r="F12" s="279" t="s">
        <v>135</v>
      </c>
      <c r="G12" s="253"/>
    </row>
    <row r="13" spans="1:7" x14ac:dyDescent="0.35">
      <c r="A13" s="273"/>
      <c r="B13" s="279"/>
      <c r="C13" s="284"/>
      <c r="D13" s="289"/>
      <c r="E13" s="279"/>
      <c r="F13" s="279"/>
      <c r="G13" s="253"/>
    </row>
    <row r="14" spans="1:7" ht="35.25" customHeight="1" x14ac:dyDescent="0.35">
      <c r="A14" s="274"/>
      <c r="B14" s="280"/>
      <c r="C14" s="285" t="s">
        <v>110</v>
      </c>
      <c r="D14" s="297"/>
      <c r="E14" s="297"/>
      <c r="F14" s="290"/>
      <c r="G14" s="253"/>
    </row>
    <row r="15" spans="1:7" x14ac:dyDescent="0.35">
      <c r="A15" s="274"/>
      <c r="B15" s="280"/>
      <c r="C15" s="286"/>
      <c r="D15" s="291"/>
      <c r="E15" s="291"/>
      <c r="F15" s="295"/>
      <c r="G15" s="253"/>
    </row>
    <row r="16" spans="1:7" x14ac:dyDescent="0.35">
      <c r="A16" s="275"/>
      <c r="B16" s="281"/>
      <c r="C16" s="281"/>
      <c r="D16" s="281"/>
      <c r="E16" s="281"/>
      <c r="F16" s="296"/>
      <c r="G16" s="257"/>
    </row>
    <row r="17" spans="1:6" s="271" customFormat="1" ht="29.25" customHeight="1" x14ac:dyDescent="0.25">
      <c r="A17" s="276" t="s">
        <v>111</v>
      </c>
      <c r="B17" s="282">
        <v>65</v>
      </c>
      <c r="C17" s="287">
        <v>0.2</v>
      </c>
      <c r="D17" s="292">
        <v>15</v>
      </c>
      <c r="E17" s="292">
        <v>2</v>
      </c>
      <c r="F17" s="294"/>
    </row>
    <row r="18" spans="1:6" s="271" customFormat="1" ht="29.25" customHeight="1" x14ac:dyDescent="0.25">
      <c r="A18" s="276" t="s">
        <v>112</v>
      </c>
      <c r="B18" s="282">
        <v>34</v>
      </c>
      <c r="C18" s="287">
        <v>0.2</v>
      </c>
      <c r="D18" s="292">
        <v>8</v>
      </c>
      <c r="E18" s="292">
        <v>7</v>
      </c>
      <c r="F18" s="294"/>
    </row>
    <row r="19" spans="1:6" s="271" customFormat="1" ht="29.25" customHeight="1" x14ac:dyDescent="0.25">
      <c r="A19" s="277" t="s">
        <v>113</v>
      </c>
      <c r="B19" s="283">
        <v>48</v>
      </c>
      <c r="C19" s="288">
        <v>0</v>
      </c>
      <c r="D19" s="293">
        <v>12</v>
      </c>
      <c r="E19" s="293">
        <v>2</v>
      </c>
      <c r="F19" s="294"/>
    </row>
    <row r="20" spans="1:6" x14ac:dyDescent="0.35">
      <c r="F20" s="253"/>
    </row>
    <row r="101" spans="1:6" x14ac:dyDescent="0.35">
      <c r="A101" s="258" t="s">
        <v>14</v>
      </c>
      <c r="B101" s="259"/>
      <c r="C101" s="259"/>
      <c r="D101" s="259"/>
      <c r="E101" s="259"/>
      <c r="F101" s="259"/>
    </row>
    <row r="102" spans="1:6" ht="18.600000000000001" thickBot="1" x14ac:dyDescent="0.4">
      <c r="A102" s="259"/>
      <c r="B102" s="259"/>
      <c r="C102" s="259"/>
      <c r="D102" s="259"/>
      <c r="E102" s="259"/>
      <c r="F102" s="259"/>
    </row>
    <row r="103" spans="1:6" x14ac:dyDescent="0.35">
      <c r="A103" s="314" t="s">
        <v>106</v>
      </c>
      <c r="B103" s="315">
        <f ca="1">TODAY()</f>
        <v>43486</v>
      </c>
      <c r="C103" s="316"/>
      <c r="D103" s="316"/>
      <c r="E103" s="317" t="s">
        <v>107</v>
      </c>
      <c r="F103" s="318">
        <f ca="1">B103-31</f>
        <v>43455</v>
      </c>
    </row>
    <row r="104" spans="1:6" x14ac:dyDescent="0.35">
      <c r="A104" s="319"/>
      <c r="B104" s="320"/>
      <c r="C104" s="320"/>
      <c r="D104" s="320"/>
      <c r="E104" s="320"/>
      <c r="F104" s="321"/>
    </row>
    <row r="105" spans="1:6" x14ac:dyDescent="0.35">
      <c r="A105" s="319"/>
      <c r="B105" s="322"/>
      <c r="C105" s="322"/>
      <c r="D105" s="323"/>
      <c r="E105" s="322"/>
      <c r="F105" s="322"/>
    </row>
    <row r="106" spans="1:6" x14ac:dyDescent="0.35">
      <c r="A106" s="324" t="s">
        <v>136</v>
      </c>
      <c r="B106" s="325" t="s">
        <v>134</v>
      </c>
      <c r="C106" s="325" t="s">
        <v>137</v>
      </c>
      <c r="D106" s="422" t="s">
        <v>138</v>
      </c>
      <c r="E106" s="423"/>
      <c r="F106" s="325"/>
    </row>
    <row r="107" spans="1:6" x14ac:dyDescent="0.35">
      <c r="A107" s="302"/>
      <c r="B107" s="326"/>
      <c r="C107" s="327" t="s">
        <v>108</v>
      </c>
      <c r="D107" s="326" t="s">
        <v>109</v>
      </c>
      <c r="E107" s="326" t="s">
        <v>139</v>
      </c>
      <c r="F107" s="326" t="s">
        <v>135</v>
      </c>
    </row>
    <row r="108" spans="1:6" x14ac:dyDescent="0.35">
      <c r="A108" s="302"/>
      <c r="B108" s="326"/>
      <c r="C108" s="327"/>
      <c r="D108" s="328"/>
      <c r="E108" s="326"/>
      <c r="F108" s="326"/>
    </row>
    <row r="109" spans="1:6" ht="36" customHeight="1" x14ac:dyDescent="0.35">
      <c r="A109" s="329"/>
      <c r="B109" s="330"/>
      <c r="C109" s="331" t="s">
        <v>110</v>
      </c>
      <c r="D109" s="300">
        <f>SUM(D112:D114)</f>
        <v>35</v>
      </c>
      <c r="E109" s="300">
        <f t="shared" ref="E109:F109" si="0">SUM(E112:E114)</f>
        <v>11</v>
      </c>
      <c r="F109" s="301">
        <f t="shared" si="0"/>
        <v>2360.6</v>
      </c>
    </row>
    <row r="110" spans="1:6" x14ac:dyDescent="0.35">
      <c r="A110" s="329"/>
      <c r="B110" s="330"/>
      <c r="C110" s="332"/>
      <c r="D110" s="333"/>
      <c r="E110" s="333"/>
      <c r="F110" s="334"/>
    </row>
    <row r="111" spans="1:6" x14ac:dyDescent="0.35">
      <c r="A111" s="302"/>
      <c r="B111" s="303"/>
      <c r="C111" s="303"/>
      <c r="D111" s="303"/>
      <c r="E111" s="303"/>
      <c r="F111" s="304"/>
    </row>
    <row r="112" spans="1:6" ht="30" customHeight="1" x14ac:dyDescent="0.35">
      <c r="A112" s="305" t="s">
        <v>111</v>
      </c>
      <c r="B112" s="306">
        <v>65</v>
      </c>
      <c r="C112" s="307">
        <v>0.2</v>
      </c>
      <c r="D112" s="308">
        <v>15</v>
      </c>
      <c r="E112" s="308">
        <v>2</v>
      </c>
      <c r="F112" s="309">
        <f>B112*D112+B112*(100%+C112)*E112</f>
        <v>1131</v>
      </c>
    </row>
    <row r="113" spans="1:6" ht="30" customHeight="1" x14ac:dyDescent="0.35">
      <c r="A113" s="305" t="s">
        <v>112</v>
      </c>
      <c r="B113" s="306">
        <v>34</v>
      </c>
      <c r="C113" s="307">
        <v>0.2</v>
      </c>
      <c r="D113" s="308">
        <v>8</v>
      </c>
      <c r="E113" s="308">
        <v>7</v>
      </c>
      <c r="F113" s="309">
        <f t="shared" ref="F113:F114" si="1">B113*D113+B113*(100%+C113)*E113</f>
        <v>557.59999999999991</v>
      </c>
    </row>
    <row r="114" spans="1:6" ht="30" customHeight="1" x14ac:dyDescent="0.35">
      <c r="A114" s="310" t="s">
        <v>113</v>
      </c>
      <c r="B114" s="311">
        <v>48</v>
      </c>
      <c r="C114" s="312">
        <v>0</v>
      </c>
      <c r="D114" s="313">
        <v>12</v>
      </c>
      <c r="E114" s="313">
        <v>2</v>
      </c>
      <c r="F114" s="309">
        <f t="shared" si="1"/>
        <v>672</v>
      </c>
    </row>
  </sheetData>
  <mergeCells count="2">
    <mergeCell ref="D11:E11"/>
    <mergeCell ref="D106:E106"/>
  </mergeCells>
  <conditionalFormatting sqref="D14:F14">
    <cfRule type="cellIs" dxfId="3" priority="4" operator="lessThan">
      <formula>0</formula>
    </cfRule>
  </conditionalFormatting>
  <conditionalFormatting sqref="F17:F19">
    <cfRule type="cellIs" dxfId="2" priority="3" operator="lessThan">
      <formula>0</formula>
    </cfRule>
  </conditionalFormatting>
  <conditionalFormatting sqref="D109:F109">
    <cfRule type="cellIs" dxfId="1" priority="2" operator="lessThan">
      <formula>0</formula>
    </cfRule>
  </conditionalFormatting>
  <conditionalFormatting sqref="F112:F114">
    <cfRule type="cellIs" dxfId="0" priority="1" operator="lessThan">
      <formula>0</formula>
    </cfRule>
  </conditionalFormatting>
  <printOptions gridLinesSet="0"/>
  <pageMargins left="0.78740157499999996" right="0.78740157499999996" top="0.984251969" bottom="0.984251969" header="0.51181102300000003" footer="0.51181102300000003"/>
  <pageSetup paperSize="0" orientation="portrait" horizontalDpi="0" verticalDpi="0" copies="0"/>
  <headerFooter alignWithMargins="0">
    <oddHeader>&amp;N</oddHeader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/>
  </sheetViews>
  <sheetFormatPr baseColWidth="10" defaultColWidth="11.54296875" defaultRowHeight="21" x14ac:dyDescent="0.25"/>
  <cols>
    <col min="1" max="1" width="11" style="10" customWidth="1"/>
    <col min="2" max="2" width="26.08984375" style="10" customWidth="1"/>
    <col min="3" max="5" width="19.1796875" style="10" customWidth="1"/>
    <col min="6" max="6" width="20.90625" style="10" customWidth="1"/>
    <col min="7" max="16384" width="11.54296875" style="10"/>
  </cols>
  <sheetData>
    <row r="1" spans="1:6" ht="31.5" customHeight="1" x14ac:dyDescent="0.25">
      <c r="A1" s="29" t="s">
        <v>200</v>
      </c>
      <c r="B1" s="30" t="s">
        <v>207</v>
      </c>
      <c r="C1" s="30"/>
      <c r="D1" s="30"/>
      <c r="E1" s="30"/>
      <c r="F1" s="30"/>
    </row>
    <row r="2" spans="1:6" x14ac:dyDescent="0.25">
      <c r="A2" s="29"/>
      <c r="B2" s="30" t="s">
        <v>208</v>
      </c>
      <c r="C2" s="30"/>
      <c r="D2" s="30"/>
      <c r="E2" s="30"/>
      <c r="F2" s="30"/>
    </row>
    <row r="5" spans="1:6" ht="46.2" x14ac:dyDescent="0.25">
      <c r="A5" s="11" t="s">
        <v>5</v>
      </c>
      <c r="B5" s="12"/>
      <c r="D5" s="12"/>
      <c r="E5" s="12"/>
      <c r="F5" s="12"/>
    </row>
    <row r="6" spans="1:6" x14ac:dyDescent="0.25">
      <c r="A6" s="12"/>
      <c r="B6" s="12"/>
      <c r="C6" s="12"/>
      <c r="D6" s="12"/>
      <c r="E6" s="12"/>
      <c r="F6" s="12"/>
    </row>
    <row r="7" spans="1:6" ht="21" customHeight="1" x14ac:dyDescent="0.25">
      <c r="A7" s="406" t="s">
        <v>6</v>
      </c>
      <c r="B7" s="406" t="s">
        <v>7</v>
      </c>
      <c r="C7" s="406" t="s">
        <v>8</v>
      </c>
      <c r="D7" s="406"/>
      <c r="E7" s="404" t="s">
        <v>145</v>
      </c>
      <c r="F7" s="404"/>
    </row>
    <row r="8" spans="1:6" x14ac:dyDescent="0.25">
      <c r="A8" s="407"/>
      <c r="B8" s="407"/>
      <c r="C8" s="23">
        <v>2016</v>
      </c>
      <c r="D8" s="23">
        <v>2017</v>
      </c>
      <c r="E8" s="23" t="s">
        <v>143</v>
      </c>
      <c r="F8" s="335" t="s">
        <v>144</v>
      </c>
    </row>
    <row r="9" spans="1:6" ht="33.75" customHeight="1" x14ac:dyDescent="0.25">
      <c r="A9" s="13">
        <v>1</v>
      </c>
      <c r="B9" s="14" t="s">
        <v>10</v>
      </c>
      <c r="C9" s="15">
        <v>260000</v>
      </c>
      <c r="D9" s="15">
        <v>145000</v>
      </c>
      <c r="E9" s="16"/>
      <c r="F9" s="16"/>
    </row>
    <row r="10" spans="1:6" ht="33.75" customHeight="1" x14ac:dyDescent="0.25">
      <c r="A10" s="13">
        <v>2</v>
      </c>
      <c r="B10" s="14" t="s">
        <v>11</v>
      </c>
      <c r="C10" s="15">
        <v>120000</v>
      </c>
      <c r="D10" s="15">
        <v>185000</v>
      </c>
      <c r="E10" s="16"/>
      <c r="F10" s="16"/>
    </row>
    <row r="11" spans="1:6" ht="33.75" customHeight="1" x14ac:dyDescent="0.25">
      <c r="A11" s="13">
        <v>3</v>
      </c>
      <c r="B11" s="14" t="s">
        <v>12</v>
      </c>
      <c r="C11" s="15">
        <v>500000</v>
      </c>
      <c r="D11" s="15">
        <v>450000</v>
      </c>
      <c r="E11" s="16"/>
      <c r="F11" s="16"/>
    </row>
    <row r="12" spans="1:6" ht="33.75" customHeight="1" x14ac:dyDescent="0.25">
      <c r="A12" s="13">
        <v>4</v>
      </c>
      <c r="B12" s="14" t="s">
        <v>13</v>
      </c>
      <c r="C12" s="15">
        <v>920000</v>
      </c>
      <c r="D12" s="15">
        <v>1380000</v>
      </c>
      <c r="E12" s="16"/>
      <c r="F12" s="16"/>
    </row>
    <row r="99" spans="1:6" x14ac:dyDescent="0.25">
      <c r="A99" s="17" t="s">
        <v>14</v>
      </c>
      <c r="B99" s="17"/>
      <c r="C99" s="17"/>
      <c r="D99" s="17"/>
      <c r="E99" s="17"/>
      <c r="F99" s="17"/>
    </row>
    <row r="100" spans="1:6" x14ac:dyDescent="0.25">
      <c r="A100" s="17"/>
      <c r="B100" s="17"/>
      <c r="C100" s="17"/>
      <c r="D100" s="17"/>
      <c r="E100" s="17"/>
      <c r="F100" s="17"/>
    </row>
    <row r="101" spans="1:6" x14ac:dyDescent="0.25">
      <c r="A101" s="18" t="s">
        <v>5</v>
      </c>
      <c r="B101" s="19"/>
      <c r="C101" s="17"/>
      <c r="D101" s="19"/>
      <c r="E101" s="19"/>
      <c r="F101" s="19"/>
    </row>
    <row r="102" spans="1:6" x14ac:dyDescent="0.25">
      <c r="A102" s="19"/>
      <c r="B102" s="19"/>
      <c r="C102" s="19"/>
      <c r="D102" s="19"/>
      <c r="E102" s="19"/>
      <c r="F102" s="19"/>
    </row>
    <row r="103" spans="1:6" ht="21" customHeight="1" x14ac:dyDescent="0.25">
      <c r="A103" s="408" t="s">
        <v>6</v>
      </c>
      <c r="B103" s="408" t="s">
        <v>7</v>
      </c>
      <c r="C103" s="408" t="s">
        <v>8</v>
      </c>
      <c r="D103" s="408"/>
      <c r="E103" s="405" t="s">
        <v>145</v>
      </c>
      <c r="F103" s="405"/>
    </row>
    <row r="104" spans="1:6" x14ac:dyDescent="0.25">
      <c r="A104" s="409"/>
      <c r="B104" s="409"/>
      <c r="C104" s="24">
        <v>2016</v>
      </c>
      <c r="D104" s="24">
        <v>2017</v>
      </c>
      <c r="E104" s="24" t="s">
        <v>143</v>
      </c>
      <c r="F104" s="336" t="s">
        <v>144</v>
      </c>
    </row>
    <row r="105" spans="1:6" x14ac:dyDescent="0.25">
      <c r="A105" s="25">
        <v>1</v>
      </c>
      <c r="B105" s="26" t="s">
        <v>10</v>
      </c>
      <c r="C105" s="27">
        <v>260000</v>
      </c>
      <c r="D105" s="27">
        <v>145000</v>
      </c>
      <c r="E105" s="27">
        <f>D105-C105</f>
        <v>-115000</v>
      </c>
      <c r="F105" s="28">
        <f>(D105-C105)/C105</f>
        <v>-0.44230769230769229</v>
      </c>
    </row>
    <row r="106" spans="1:6" x14ac:dyDescent="0.25">
      <c r="A106" s="25">
        <v>2</v>
      </c>
      <c r="B106" s="26" t="s">
        <v>11</v>
      </c>
      <c r="C106" s="27">
        <v>120000</v>
      </c>
      <c r="D106" s="27">
        <v>185000</v>
      </c>
      <c r="E106" s="27">
        <f t="shared" ref="E106:E108" si="0">D106-C106</f>
        <v>65000</v>
      </c>
      <c r="F106" s="28">
        <f t="shared" ref="F106:F108" si="1">(D106-C106)/C106</f>
        <v>0.54166666666666663</v>
      </c>
    </row>
    <row r="107" spans="1:6" x14ac:dyDescent="0.25">
      <c r="A107" s="25">
        <v>3</v>
      </c>
      <c r="B107" s="26" t="s">
        <v>12</v>
      </c>
      <c r="C107" s="27">
        <v>500000</v>
      </c>
      <c r="D107" s="27">
        <v>450000</v>
      </c>
      <c r="E107" s="27">
        <f t="shared" si="0"/>
        <v>-50000</v>
      </c>
      <c r="F107" s="28">
        <f t="shared" si="1"/>
        <v>-0.1</v>
      </c>
    </row>
    <row r="108" spans="1:6" x14ac:dyDescent="0.25">
      <c r="A108" s="25">
        <v>4</v>
      </c>
      <c r="B108" s="26" t="s">
        <v>13</v>
      </c>
      <c r="C108" s="27">
        <v>920000</v>
      </c>
      <c r="D108" s="27">
        <v>1380000</v>
      </c>
      <c r="E108" s="27">
        <f t="shared" si="0"/>
        <v>460000</v>
      </c>
      <c r="F108" s="28">
        <f t="shared" si="1"/>
        <v>0.5</v>
      </c>
    </row>
    <row r="109" spans="1:6" x14ac:dyDescent="0.25">
      <c r="A109" s="20"/>
      <c r="B109" s="19"/>
      <c r="C109" s="21"/>
      <c r="D109" s="21"/>
      <c r="E109" s="21"/>
      <c r="F109" s="22"/>
    </row>
  </sheetData>
  <mergeCells count="8">
    <mergeCell ref="E7:F7"/>
    <mergeCell ref="E103:F103"/>
    <mergeCell ref="C7:D7"/>
    <mergeCell ref="A7:A8"/>
    <mergeCell ref="B7:B8"/>
    <mergeCell ref="A103:A104"/>
    <mergeCell ref="B103:B104"/>
    <mergeCell ref="C103:D103"/>
  </mergeCells>
  <pageMargins left="0.78740157499999996" right="0.78740157499999996" top="0.984251969" bottom="0.984251969" header="0.51181102300000003" footer="0.51181102300000003"/>
  <pageSetup paperSize="9" orientation="portrait" horizontalDpi="300" verticalDpi="300" copies="0" r:id="rId1"/>
  <headerFooter alignWithMargins="0">
    <oddHeader>&amp;A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/>
  </sheetViews>
  <sheetFormatPr baseColWidth="10" defaultColWidth="11.54296875" defaultRowHeight="18" x14ac:dyDescent="0.35"/>
  <cols>
    <col min="1" max="1" width="12.6328125" style="33" customWidth="1"/>
    <col min="2" max="2" width="14" style="33" customWidth="1"/>
    <col min="3" max="5" width="15.1796875" style="35" customWidth="1"/>
    <col min="6" max="6" width="15.1796875" style="36" customWidth="1"/>
    <col min="7" max="7" width="11.54296875" style="35"/>
    <col min="8" max="8" width="11.54296875" style="37"/>
    <col min="9" max="16384" width="11.54296875" style="33"/>
  </cols>
  <sheetData>
    <row r="1" spans="1:8" ht="31.5" customHeight="1" x14ac:dyDescent="0.35">
      <c r="A1" s="31" t="s">
        <v>200</v>
      </c>
      <c r="B1" s="32" t="s">
        <v>209</v>
      </c>
      <c r="C1" s="32"/>
      <c r="D1" s="32"/>
      <c r="E1" s="32"/>
      <c r="F1" s="32"/>
      <c r="G1" s="33"/>
      <c r="H1" s="33"/>
    </row>
    <row r="2" spans="1:8" s="34" customFormat="1" x14ac:dyDescent="0.35">
      <c r="A2" s="9"/>
      <c r="B2" s="9"/>
      <c r="C2" s="9"/>
      <c r="D2" s="9"/>
      <c r="E2" s="9"/>
      <c r="F2" s="9"/>
    </row>
    <row r="3" spans="1:8" x14ac:dyDescent="0.35">
      <c r="A3" s="9"/>
      <c r="B3" s="9"/>
      <c r="C3" s="9"/>
      <c r="D3" s="9"/>
      <c r="E3" s="9"/>
      <c r="F3" s="9"/>
      <c r="G3" s="33"/>
      <c r="H3" s="33"/>
    </row>
    <row r="4" spans="1:8" ht="46.2" x14ac:dyDescent="0.85">
      <c r="A4" s="42" t="s">
        <v>114</v>
      </c>
      <c r="G4" s="33"/>
      <c r="H4" s="33"/>
    </row>
    <row r="5" spans="1:8" x14ac:dyDescent="0.35">
      <c r="G5" s="33"/>
      <c r="H5" s="33"/>
    </row>
    <row r="6" spans="1:8" s="45" customFormat="1" ht="33" customHeight="1" x14ac:dyDescent="0.25">
      <c r="A6" s="43" t="s">
        <v>15</v>
      </c>
      <c r="B6" s="43" t="s">
        <v>16</v>
      </c>
      <c r="C6" s="44" t="s">
        <v>17</v>
      </c>
      <c r="D6" s="44" t="s">
        <v>18</v>
      </c>
      <c r="E6" s="44" t="s">
        <v>146</v>
      </c>
      <c r="F6" s="44" t="s">
        <v>19</v>
      </c>
    </row>
    <row r="7" spans="1:8" s="45" customFormat="1" ht="33" customHeight="1" x14ac:dyDescent="0.25">
      <c r="A7" s="46" t="s">
        <v>20</v>
      </c>
      <c r="B7" s="46" t="s">
        <v>21</v>
      </c>
      <c r="C7" s="198">
        <v>12500</v>
      </c>
      <c r="D7" s="198">
        <v>18900</v>
      </c>
      <c r="E7" s="47"/>
      <c r="F7" s="47"/>
    </row>
    <row r="8" spans="1:8" s="45" customFormat="1" ht="33" customHeight="1" x14ac:dyDescent="0.25">
      <c r="A8" s="48" t="s">
        <v>20</v>
      </c>
      <c r="B8" s="48" t="s">
        <v>22</v>
      </c>
      <c r="C8" s="199">
        <v>7300</v>
      </c>
      <c r="D8" s="199">
        <v>10800</v>
      </c>
      <c r="E8" s="47"/>
      <c r="F8" s="47"/>
    </row>
    <row r="9" spans="1:8" s="45" customFormat="1" ht="33" customHeight="1" x14ac:dyDescent="0.25">
      <c r="A9" s="48" t="s">
        <v>23</v>
      </c>
      <c r="B9" s="48" t="s">
        <v>24</v>
      </c>
      <c r="C9" s="199">
        <v>15500</v>
      </c>
      <c r="D9" s="199">
        <v>21900</v>
      </c>
      <c r="E9" s="47"/>
      <c r="F9" s="47"/>
    </row>
    <row r="10" spans="1:8" s="45" customFormat="1" ht="33" customHeight="1" x14ac:dyDescent="0.25">
      <c r="A10" s="48" t="s">
        <v>23</v>
      </c>
      <c r="B10" s="48" t="s">
        <v>25</v>
      </c>
      <c r="C10" s="199">
        <v>41000</v>
      </c>
      <c r="D10" s="199">
        <v>57500</v>
      </c>
      <c r="E10" s="47"/>
      <c r="F10" s="47"/>
    </row>
    <row r="11" spans="1:8" s="45" customFormat="1" ht="33" customHeight="1" x14ac:dyDescent="0.25">
      <c r="A11" s="48" t="s">
        <v>26</v>
      </c>
      <c r="B11" s="48" t="s">
        <v>27</v>
      </c>
      <c r="C11" s="199">
        <v>18500</v>
      </c>
      <c r="D11" s="199">
        <v>25900</v>
      </c>
      <c r="E11" s="47"/>
      <c r="F11" s="47"/>
    </row>
    <row r="12" spans="1:8" s="45" customFormat="1" ht="33" customHeight="1" x14ac:dyDescent="0.25">
      <c r="A12" s="48" t="s">
        <v>28</v>
      </c>
      <c r="B12" s="48" t="s">
        <v>29</v>
      </c>
      <c r="C12" s="199">
        <v>5500</v>
      </c>
      <c r="D12" s="199">
        <v>8700</v>
      </c>
      <c r="E12" s="47"/>
      <c r="F12" s="47"/>
      <c r="G12" s="49"/>
      <c r="H12" s="50"/>
    </row>
    <row r="13" spans="1:8" x14ac:dyDescent="0.35">
      <c r="A13" s="9"/>
      <c r="B13" s="9"/>
      <c r="C13" s="9"/>
      <c r="D13" s="9"/>
      <c r="E13" s="9"/>
      <c r="F13" s="9"/>
    </row>
    <row r="16" spans="1:8" x14ac:dyDescent="0.35">
      <c r="A16" s="9"/>
      <c r="B16" s="9"/>
      <c r="C16" s="9"/>
      <c r="D16" s="9"/>
      <c r="E16" s="9"/>
      <c r="F16" s="9"/>
    </row>
    <row r="17" spans="1:6" x14ac:dyDescent="0.35">
      <c r="A17" s="9"/>
      <c r="B17" s="9"/>
      <c r="C17" s="9"/>
      <c r="D17" s="9"/>
      <c r="E17" s="9"/>
      <c r="F17" s="9"/>
    </row>
    <row r="99" spans="1:8" x14ac:dyDescent="0.35">
      <c r="A99" s="38" t="s">
        <v>14</v>
      </c>
      <c r="B99" s="39"/>
      <c r="C99" s="40"/>
      <c r="D99" s="40"/>
      <c r="E99" s="40"/>
      <c r="F99" s="41"/>
    </row>
    <row r="100" spans="1:8" x14ac:dyDescent="0.35">
      <c r="A100" s="39"/>
      <c r="B100" s="39"/>
      <c r="C100" s="40"/>
      <c r="D100" s="40"/>
      <c r="E100" s="40"/>
      <c r="F100" s="41"/>
    </row>
    <row r="101" spans="1:8" x14ac:dyDescent="0.35">
      <c r="A101" s="38" t="s">
        <v>114</v>
      </c>
      <c r="B101" s="39"/>
      <c r="C101" s="40"/>
      <c r="D101" s="40"/>
      <c r="E101" s="40"/>
      <c r="F101" s="41"/>
    </row>
    <row r="102" spans="1:8" x14ac:dyDescent="0.35">
      <c r="A102" s="39"/>
      <c r="B102" s="39"/>
      <c r="C102" s="40"/>
      <c r="D102" s="40"/>
      <c r="E102" s="40"/>
      <c r="F102" s="41"/>
    </row>
    <row r="103" spans="1:8" s="45" customFormat="1" ht="30.75" customHeight="1" x14ac:dyDescent="0.25">
      <c r="A103" s="51" t="s">
        <v>15</v>
      </c>
      <c r="B103" s="51" t="s">
        <v>16</v>
      </c>
      <c r="C103" s="52" t="s">
        <v>17</v>
      </c>
      <c r="D103" s="52" t="s">
        <v>18</v>
      </c>
      <c r="E103" s="52" t="s">
        <v>146</v>
      </c>
      <c r="F103" s="53" t="s">
        <v>30</v>
      </c>
      <c r="G103" s="49"/>
      <c r="H103" s="50"/>
    </row>
    <row r="104" spans="1:8" s="45" customFormat="1" ht="30.75" customHeight="1" x14ac:dyDescent="0.25">
      <c r="A104" s="54" t="s">
        <v>20</v>
      </c>
      <c r="B104" s="54" t="s">
        <v>21</v>
      </c>
      <c r="C104" s="206">
        <v>12500</v>
      </c>
      <c r="D104" s="206">
        <v>18900</v>
      </c>
      <c r="E104" s="207">
        <f>D104-C104</f>
        <v>6400</v>
      </c>
      <c r="F104" s="55">
        <f t="shared" ref="F104:F109" si="0">(D104-C104)/C104</f>
        <v>0.51200000000000001</v>
      </c>
      <c r="G104" s="49"/>
      <c r="H104" s="50"/>
    </row>
    <row r="105" spans="1:8" s="45" customFormat="1" ht="30.75" customHeight="1" x14ac:dyDescent="0.25">
      <c r="A105" s="56" t="s">
        <v>20</v>
      </c>
      <c r="B105" s="56" t="s">
        <v>22</v>
      </c>
      <c r="C105" s="207">
        <v>7300</v>
      </c>
      <c r="D105" s="207">
        <v>10800</v>
      </c>
      <c r="E105" s="207">
        <f t="shared" ref="E105:E109" si="1">D105-C105</f>
        <v>3500</v>
      </c>
      <c r="F105" s="55">
        <f t="shared" si="0"/>
        <v>0.47945205479452052</v>
      </c>
      <c r="G105" s="49"/>
      <c r="H105" s="50"/>
    </row>
    <row r="106" spans="1:8" s="45" customFormat="1" ht="30.75" customHeight="1" x14ac:dyDescent="0.25">
      <c r="A106" s="56" t="s">
        <v>23</v>
      </c>
      <c r="B106" s="56" t="s">
        <v>24</v>
      </c>
      <c r="C106" s="207">
        <v>15500</v>
      </c>
      <c r="D106" s="207">
        <v>21900</v>
      </c>
      <c r="E106" s="207">
        <f t="shared" si="1"/>
        <v>6400</v>
      </c>
      <c r="F106" s="55">
        <f t="shared" si="0"/>
        <v>0.41290322580645161</v>
      </c>
      <c r="G106" s="49"/>
      <c r="H106" s="50"/>
    </row>
    <row r="107" spans="1:8" s="45" customFormat="1" ht="30.75" customHeight="1" x14ac:dyDescent="0.25">
      <c r="A107" s="56" t="s">
        <v>23</v>
      </c>
      <c r="B107" s="56" t="s">
        <v>25</v>
      </c>
      <c r="C107" s="207">
        <v>41000</v>
      </c>
      <c r="D107" s="207">
        <v>57500</v>
      </c>
      <c r="E107" s="207">
        <f t="shared" si="1"/>
        <v>16500</v>
      </c>
      <c r="F107" s="55">
        <f t="shared" si="0"/>
        <v>0.40243902439024393</v>
      </c>
      <c r="G107" s="49"/>
      <c r="H107" s="50"/>
    </row>
    <row r="108" spans="1:8" s="45" customFormat="1" ht="30.75" customHeight="1" x14ac:dyDescent="0.25">
      <c r="A108" s="56" t="s">
        <v>26</v>
      </c>
      <c r="B108" s="56" t="s">
        <v>27</v>
      </c>
      <c r="C108" s="207">
        <v>18500</v>
      </c>
      <c r="D108" s="207">
        <v>25900</v>
      </c>
      <c r="E108" s="207">
        <f t="shared" si="1"/>
        <v>7400</v>
      </c>
      <c r="F108" s="55">
        <f t="shared" si="0"/>
        <v>0.4</v>
      </c>
      <c r="G108" s="49"/>
      <c r="H108" s="50"/>
    </row>
    <row r="109" spans="1:8" s="45" customFormat="1" ht="30.75" customHeight="1" x14ac:dyDescent="0.25">
      <c r="A109" s="56" t="s">
        <v>28</v>
      </c>
      <c r="B109" s="56" t="s">
        <v>29</v>
      </c>
      <c r="C109" s="207">
        <v>5500</v>
      </c>
      <c r="D109" s="207">
        <v>8700</v>
      </c>
      <c r="E109" s="207">
        <f t="shared" si="1"/>
        <v>3200</v>
      </c>
      <c r="F109" s="55">
        <f t="shared" si="0"/>
        <v>0.58181818181818179</v>
      </c>
      <c r="G109" s="49"/>
      <c r="H109" s="50"/>
    </row>
    <row r="110" spans="1:8" x14ac:dyDescent="0.35">
      <c r="A110" s="39"/>
      <c r="B110" s="39"/>
      <c r="C110" s="40"/>
      <c r="D110" s="40"/>
      <c r="E110" s="40"/>
      <c r="F110" s="41"/>
    </row>
  </sheetData>
  <printOptions gridLines="1" gridLinesSet="0"/>
  <pageMargins left="0.78740157499999996" right="0.78740157499999996" top="0.984251969" bottom="0.984251969" header="0.51181102300000003" footer="0.51181102300000003"/>
  <pageSetup paperSize="9" orientation="portrait" horizontalDpi="4294967292" verticalDpi="4294967292" r:id="rId1"/>
  <headerFooter alignWithMargins="0">
    <oddHeader>&amp;F</oddHeader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workbookViewId="0"/>
  </sheetViews>
  <sheetFormatPr baseColWidth="10" defaultRowHeight="18" x14ac:dyDescent="0.35"/>
  <cols>
    <col min="1" max="1" width="16.81640625" style="340" bestFit="1" customWidth="1"/>
    <col min="2" max="2" width="22.6328125" style="341" bestFit="1" customWidth="1"/>
    <col min="3" max="3" width="13.453125" style="341" bestFit="1" customWidth="1"/>
    <col min="4" max="4" width="9" style="341" bestFit="1" customWidth="1"/>
    <col min="5" max="5" width="15.36328125" style="341" bestFit="1" customWidth="1"/>
    <col min="6" max="6" width="8.36328125" style="341" bestFit="1" customWidth="1"/>
    <col min="7" max="7" width="14" style="341" customWidth="1"/>
    <col min="8" max="8" width="17.453125" style="342" customWidth="1"/>
    <col min="9" max="10" width="11.54296875" style="341"/>
    <col min="11" max="11" width="6.36328125" style="341" customWidth="1"/>
    <col min="12" max="12" width="11" style="341" hidden="1" customWidth="1"/>
    <col min="13" max="256" width="11.54296875" style="341"/>
    <col min="257" max="257" width="15.90625" style="341" bestFit="1" customWidth="1"/>
    <col min="258" max="258" width="19.453125" style="341" bestFit="1" customWidth="1"/>
    <col min="259" max="259" width="12.90625" style="341" bestFit="1" customWidth="1"/>
    <col min="260" max="260" width="8.1796875" style="341" bestFit="1" customWidth="1"/>
    <col min="261" max="261" width="14.6328125" style="341" bestFit="1" customWidth="1"/>
    <col min="262" max="262" width="8.36328125" style="341" bestFit="1" customWidth="1"/>
    <col min="263" max="263" width="9.1796875" style="341" customWidth="1"/>
    <col min="264" max="264" width="13.1796875" style="341" customWidth="1"/>
    <col min="265" max="266" width="11.54296875" style="341"/>
    <col min="267" max="267" width="6.36328125" style="341" customWidth="1"/>
    <col min="268" max="268" width="0" style="341" hidden="1" customWidth="1"/>
    <col min="269" max="512" width="11.54296875" style="341"/>
    <col min="513" max="513" width="15.90625" style="341" bestFit="1" customWidth="1"/>
    <col min="514" max="514" width="19.453125" style="341" bestFit="1" customWidth="1"/>
    <col min="515" max="515" width="12.90625" style="341" bestFit="1" customWidth="1"/>
    <col min="516" max="516" width="8.1796875" style="341" bestFit="1" customWidth="1"/>
    <col min="517" max="517" width="14.6328125" style="341" bestFit="1" customWidth="1"/>
    <col min="518" max="518" width="8.36328125" style="341" bestFit="1" customWidth="1"/>
    <col min="519" max="519" width="9.1796875" style="341" customWidth="1"/>
    <col min="520" max="520" width="13.1796875" style="341" customWidth="1"/>
    <col min="521" max="522" width="11.54296875" style="341"/>
    <col min="523" max="523" width="6.36328125" style="341" customWidth="1"/>
    <col min="524" max="524" width="0" style="341" hidden="1" customWidth="1"/>
    <col min="525" max="768" width="11.54296875" style="341"/>
    <col min="769" max="769" width="15.90625" style="341" bestFit="1" customWidth="1"/>
    <col min="770" max="770" width="19.453125" style="341" bestFit="1" customWidth="1"/>
    <col min="771" max="771" width="12.90625" style="341" bestFit="1" customWidth="1"/>
    <col min="772" max="772" width="8.1796875" style="341" bestFit="1" customWidth="1"/>
    <col min="773" max="773" width="14.6328125" style="341" bestFit="1" customWidth="1"/>
    <col min="774" max="774" width="8.36328125" style="341" bestFit="1" customWidth="1"/>
    <col min="775" max="775" width="9.1796875" style="341" customWidth="1"/>
    <col min="776" max="776" width="13.1796875" style="341" customWidth="1"/>
    <col min="777" max="778" width="11.54296875" style="341"/>
    <col min="779" max="779" width="6.36328125" style="341" customWidth="1"/>
    <col min="780" max="780" width="0" style="341" hidden="1" customWidth="1"/>
    <col min="781" max="1024" width="11.54296875" style="341"/>
    <col min="1025" max="1025" width="15.90625" style="341" bestFit="1" customWidth="1"/>
    <col min="1026" max="1026" width="19.453125" style="341" bestFit="1" customWidth="1"/>
    <col min="1027" max="1027" width="12.90625" style="341" bestFit="1" customWidth="1"/>
    <col min="1028" max="1028" width="8.1796875" style="341" bestFit="1" customWidth="1"/>
    <col min="1029" max="1029" width="14.6328125" style="341" bestFit="1" customWidth="1"/>
    <col min="1030" max="1030" width="8.36328125" style="341" bestFit="1" customWidth="1"/>
    <col min="1031" max="1031" width="9.1796875" style="341" customWidth="1"/>
    <col min="1032" max="1032" width="13.1796875" style="341" customWidth="1"/>
    <col min="1033" max="1034" width="11.54296875" style="341"/>
    <col min="1035" max="1035" width="6.36328125" style="341" customWidth="1"/>
    <col min="1036" max="1036" width="0" style="341" hidden="1" customWidth="1"/>
    <col min="1037" max="1280" width="11.54296875" style="341"/>
    <col min="1281" max="1281" width="15.90625" style="341" bestFit="1" customWidth="1"/>
    <col min="1282" max="1282" width="19.453125" style="341" bestFit="1" customWidth="1"/>
    <col min="1283" max="1283" width="12.90625" style="341" bestFit="1" customWidth="1"/>
    <col min="1284" max="1284" width="8.1796875" style="341" bestFit="1" customWidth="1"/>
    <col min="1285" max="1285" width="14.6328125" style="341" bestFit="1" customWidth="1"/>
    <col min="1286" max="1286" width="8.36328125" style="341" bestFit="1" customWidth="1"/>
    <col min="1287" max="1287" width="9.1796875" style="341" customWidth="1"/>
    <col min="1288" max="1288" width="13.1796875" style="341" customWidth="1"/>
    <col min="1289" max="1290" width="11.54296875" style="341"/>
    <col min="1291" max="1291" width="6.36328125" style="341" customWidth="1"/>
    <col min="1292" max="1292" width="0" style="341" hidden="1" customWidth="1"/>
    <col min="1293" max="1536" width="11.54296875" style="341"/>
    <col min="1537" max="1537" width="15.90625" style="341" bestFit="1" customWidth="1"/>
    <col min="1538" max="1538" width="19.453125" style="341" bestFit="1" customWidth="1"/>
    <col min="1539" max="1539" width="12.90625" style="341" bestFit="1" customWidth="1"/>
    <col min="1540" max="1540" width="8.1796875" style="341" bestFit="1" customWidth="1"/>
    <col min="1541" max="1541" width="14.6328125" style="341" bestFit="1" customWidth="1"/>
    <col min="1542" max="1542" width="8.36328125" style="341" bestFit="1" customWidth="1"/>
    <col min="1543" max="1543" width="9.1796875" style="341" customWidth="1"/>
    <col min="1544" max="1544" width="13.1796875" style="341" customWidth="1"/>
    <col min="1545" max="1546" width="11.54296875" style="341"/>
    <col min="1547" max="1547" width="6.36328125" style="341" customWidth="1"/>
    <col min="1548" max="1548" width="0" style="341" hidden="1" customWidth="1"/>
    <col min="1549" max="1792" width="11.54296875" style="341"/>
    <col min="1793" max="1793" width="15.90625" style="341" bestFit="1" customWidth="1"/>
    <col min="1794" max="1794" width="19.453125" style="341" bestFit="1" customWidth="1"/>
    <col min="1795" max="1795" width="12.90625" style="341" bestFit="1" customWidth="1"/>
    <col min="1796" max="1796" width="8.1796875" style="341" bestFit="1" customWidth="1"/>
    <col min="1797" max="1797" width="14.6328125" style="341" bestFit="1" customWidth="1"/>
    <col min="1798" max="1798" width="8.36328125" style="341" bestFit="1" customWidth="1"/>
    <col min="1799" max="1799" width="9.1796875" style="341" customWidth="1"/>
    <col min="1800" max="1800" width="13.1796875" style="341" customWidth="1"/>
    <col min="1801" max="1802" width="11.54296875" style="341"/>
    <col min="1803" max="1803" width="6.36328125" style="341" customWidth="1"/>
    <col min="1804" max="1804" width="0" style="341" hidden="1" customWidth="1"/>
    <col min="1805" max="2048" width="11.54296875" style="341"/>
    <col min="2049" max="2049" width="15.90625" style="341" bestFit="1" customWidth="1"/>
    <col min="2050" max="2050" width="19.453125" style="341" bestFit="1" customWidth="1"/>
    <col min="2051" max="2051" width="12.90625" style="341" bestFit="1" customWidth="1"/>
    <col min="2052" max="2052" width="8.1796875" style="341" bestFit="1" customWidth="1"/>
    <col min="2053" max="2053" width="14.6328125" style="341" bestFit="1" customWidth="1"/>
    <col min="2054" max="2054" width="8.36328125" style="341" bestFit="1" customWidth="1"/>
    <col min="2055" max="2055" width="9.1796875" style="341" customWidth="1"/>
    <col min="2056" max="2056" width="13.1796875" style="341" customWidth="1"/>
    <col min="2057" max="2058" width="11.54296875" style="341"/>
    <col min="2059" max="2059" width="6.36328125" style="341" customWidth="1"/>
    <col min="2060" max="2060" width="0" style="341" hidden="1" customWidth="1"/>
    <col min="2061" max="2304" width="11.54296875" style="341"/>
    <col min="2305" max="2305" width="15.90625" style="341" bestFit="1" customWidth="1"/>
    <col min="2306" max="2306" width="19.453125" style="341" bestFit="1" customWidth="1"/>
    <col min="2307" max="2307" width="12.90625" style="341" bestFit="1" customWidth="1"/>
    <col min="2308" max="2308" width="8.1796875" style="341" bestFit="1" customWidth="1"/>
    <col min="2309" max="2309" width="14.6328125" style="341" bestFit="1" customWidth="1"/>
    <col min="2310" max="2310" width="8.36328125" style="341" bestFit="1" customWidth="1"/>
    <col min="2311" max="2311" width="9.1796875" style="341" customWidth="1"/>
    <col min="2312" max="2312" width="13.1796875" style="341" customWidth="1"/>
    <col min="2313" max="2314" width="11.54296875" style="341"/>
    <col min="2315" max="2315" width="6.36328125" style="341" customWidth="1"/>
    <col min="2316" max="2316" width="0" style="341" hidden="1" customWidth="1"/>
    <col min="2317" max="2560" width="11.54296875" style="341"/>
    <col min="2561" max="2561" width="15.90625" style="341" bestFit="1" customWidth="1"/>
    <col min="2562" max="2562" width="19.453125" style="341" bestFit="1" customWidth="1"/>
    <col min="2563" max="2563" width="12.90625" style="341" bestFit="1" customWidth="1"/>
    <col min="2564" max="2564" width="8.1796875" style="341" bestFit="1" customWidth="1"/>
    <col min="2565" max="2565" width="14.6328125" style="341" bestFit="1" customWidth="1"/>
    <col min="2566" max="2566" width="8.36328125" style="341" bestFit="1" customWidth="1"/>
    <col min="2567" max="2567" width="9.1796875" style="341" customWidth="1"/>
    <col min="2568" max="2568" width="13.1796875" style="341" customWidth="1"/>
    <col min="2569" max="2570" width="11.54296875" style="341"/>
    <col min="2571" max="2571" width="6.36328125" style="341" customWidth="1"/>
    <col min="2572" max="2572" width="0" style="341" hidden="1" customWidth="1"/>
    <col min="2573" max="2816" width="11.54296875" style="341"/>
    <col min="2817" max="2817" width="15.90625" style="341" bestFit="1" customWidth="1"/>
    <col min="2818" max="2818" width="19.453125" style="341" bestFit="1" customWidth="1"/>
    <col min="2819" max="2819" width="12.90625" style="341" bestFit="1" customWidth="1"/>
    <col min="2820" max="2820" width="8.1796875" style="341" bestFit="1" customWidth="1"/>
    <col min="2821" max="2821" width="14.6328125" style="341" bestFit="1" customWidth="1"/>
    <col min="2822" max="2822" width="8.36328125" style="341" bestFit="1" customWidth="1"/>
    <col min="2823" max="2823" width="9.1796875" style="341" customWidth="1"/>
    <col min="2824" max="2824" width="13.1796875" style="341" customWidth="1"/>
    <col min="2825" max="2826" width="11.54296875" style="341"/>
    <col min="2827" max="2827" width="6.36328125" style="341" customWidth="1"/>
    <col min="2828" max="2828" width="0" style="341" hidden="1" customWidth="1"/>
    <col min="2829" max="3072" width="11.54296875" style="341"/>
    <col min="3073" max="3073" width="15.90625" style="341" bestFit="1" customWidth="1"/>
    <col min="3074" max="3074" width="19.453125" style="341" bestFit="1" customWidth="1"/>
    <col min="3075" max="3075" width="12.90625" style="341" bestFit="1" customWidth="1"/>
    <col min="3076" max="3076" width="8.1796875" style="341" bestFit="1" customWidth="1"/>
    <col min="3077" max="3077" width="14.6328125" style="341" bestFit="1" customWidth="1"/>
    <col min="3078" max="3078" width="8.36328125" style="341" bestFit="1" customWidth="1"/>
    <col min="3079" max="3079" width="9.1796875" style="341" customWidth="1"/>
    <col min="3080" max="3080" width="13.1796875" style="341" customWidth="1"/>
    <col min="3081" max="3082" width="11.54296875" style="341"/>
    <col min="3083" max="3083" width="6.36328125" style="341" customWidth="1"/>
    <col min="3084" max="3084" width="0" style="341" hidden="1" customWidth="1"/>
    <col min="3085" max="3328" width="11.54296875" style="341"/>
    <col min="3329" max="3329" width="15.90625" style="341" bestFit="1" customWidth="1"/>
    <col min="3330" max="3330" width="19.453125" style="341" bestFit="1" customWidth="1"/>
    <col min="3331" max="3331" width="12.90625" style="341" bestFit="1" customWidth="1"/>
    <col min="3332" max="3332" width="8.1796875" style="341" bestFit="1" customWidth="1"/>
    <col min="3333" max="3333" width="14.6328125" style="341" bestFit="1" customWidth="1"/>
    <col min="3334" max="3334" width="8.36328125" style="341" bestFit="1" customWidth="1"/>
    <col min="3335" max="3335" width="9.1796875" style="341" customWidth="1"/>
    <col min="3336" max="3336" width="13.1796875" style="341" customWidth="1"/>
    <col min="3337" max="3338" width="11.54296875" style="341"/>
    <col min="3339" max="3339" width="6.36328125" style="341" customWidth="1"/>
    <col min="3340" max="3340" width="0" style="341" hidden="1" customWidth="1"/>
    <col min="3341" max="3584" width="11.54296875" style="341"/>
    <col min="3585" max="3585" width="15.90625" style="341" bestFit="1" customWidth="1"/>
    <col min="3586" max="3586" width="19.453125" style="341" bestFit="1" customWidth="1"/>
    <col min="3587" max="3587" width="12.90625" style="341" bestFit="1" customWidth="1"/>
    <col min="3588" max="3588" width="8.1796875" style="341" bestFit="1" customWidth="1"/>
    <col min="3589" max="3589" width="14.6328125" style="341" bestFit="1" customWidth="1"/>
    <col min="3590" max="3590" width="8.36328125" style="341" bestFit="1" customWidth="1"/>
    <col min="3591" max="3591" width="9.1796875" style="341" customWidth="1"/>
    <col min="3592" max="3592" width="13.1796875" style="341" customWidth="1"/>
    <col min="3593" max="3594" width="11.54296875" style="341"/>
    <col min="3595" max="3595" width="6.36328125" style="341" customWidth="1"/>
    <col min="3596" max="3596" width="0" style="341" hidden="1" customWidth="1"/>
    <col min="3597" max="3840" width="11.54296875" style="341"/>
    <col min="3841" max="3841" width="15.90625" style="341" bestFit="1" customWidth="1"/>
    <col min="3842" max="3842" width="19.453125" style="341" bestFit="1" customWidth="1"/>
    <col min="3843" max="3843" width="12.90625" style="341" bestFit="1" customWidth="1"/>
    <col min="3844" max="3844" width="8.1796875" style="341" bestFit="1" customWidth="1"/>
    <col min="3845" max="3845" width="14.6328125" style="341" bestFit="1" customWidth="1"/>
    <col min="3846" max="3846" width="8.36328125" style="341" bestFit="1" customWidth="1"/>
    <col min="3847" max="3847" width="9.1796875" style="341" customWidth="1"/>
    <col min="3848" max="3848" width="13.1796875" style="341" customWidth="1"/>
    <col min="3849" max="3850" width="11.54296875" style="341"/>
    <col min="3851" max="3851" width="6.36328125" style="341" customWidth="1"/>
    <col min="3852" max="3852" width="0" style="341" hidden="1" customWidth="1"/>
    <col min="3853" max="4096" width="11.54296875" style="341"/>
    <col min="4097" max="4097" width="15.90625" style="341" bestFit="1" customWidth="1"/>
    <col min="4098" max="4098" width="19.453125" style="341" bestFit="1" customWidth="1"/>
    <col min="4099" max="4099" width="12.90625" style="341" bestFit="1" customWidth="1"/>
    <col min="4100" max="4100" width="8.1796875" style="341" bestFit="1" customWidth="1"/>
    <col min="4101" max="4101" width="14.6328125" style="341" bestFit="1" customWidth="1"/>
    <col min="4102" max="4102" width="8.36328125" style="341" bestFit="1" customWidth="1"/>
    <col min="4103" max="4103" width="9.1796875" style="341" customWidth="1"/>
    <col min="4104" max="4104" width="13.1796875" style="341" customWidth="1"/>
    <col min="4105" max="4106" width="11.54296875" style="341"/>
    <col min="4107" max="4107" width="6.36328125" style="341" customWidth="1"/>
    <col min="4108" max="4108" width="0" style="341" hidden="1" customWidth="1"/>
    <col min="4109" max="4352" width="11.54296875" style="341"/>
    <col min="4353" max="4353" width="15.90625" style="341" bestFit="1" customWidth="1"/>
    <col min="4354" max="4354" width="19.453125" style="341" bestFit="1" customWidth="1"/>
    <col min="4355" max="4355" width="12.90625" style="341" bestFit="1" customWidth="1"/>
    <col min="4356" max="4356" width="8.1796875" style="341" bestFit="1" customWidth="1"/>
    <col min="4357" max="4357" width="14.6328125" style="341" bestFit="1" customWidth="1"/>
    <col min="4358" max="4358" width="8.36328125" style="341" bestFit="1" customWidth="1"/>
    <col min="4359" max="4359" width="9.1796875" style="341" customWidth="1"/>
    <col min="4360" max="4360" width="13.1796875" style="341" customWidth="1"/>
    <col min="4361" max="4362" width="11.54296875" style="341"/>
    <col min="4363" max="4363" width="6.36328125" style="341" customWidth="1"/>
    <col min="4364" max="4364" width="0" style="341" hidden="1" customWidth="1"/>
    <col min="4365" max="4608" width="11.54296875" style="341"/>
    <col min="4609" max="4609" width="15.90625" style="341" bestFit="1" customWidth="1"/>
    <col min="4610" max="4610" width="19.453125" style="341" bestFit="1" customWidth="1"/>
    <col min="4611" max="4611" width="12.90625" style="341" bestFit="1" customWidth="1"/>
    <col min="4612" max="4612" width="8.1796875" style="341" bestFit="1" customWidth="1"/>
    <col min="4613" max="4613" width="14.6328125" style="341" bestFit="1" customWidth="1"/>
    <col min="4614" max="4614" width="8.36328125" style="341" bestFit="1" customWidth="1"/>
    <col min="4615" max="4615" width="9.1796875" style="341" customWidth="1"/>
    <col min="4616" max="4616" width="13.1796875" style="341" customWidth="1"/>
    <col min="4617" max="4618" width="11.54296875" style="341"/>
    <col min="4619" max="4619" width="6.36328125" style="341" customWidth="1"/>
    <col min="4620" max="4620" width="0" style="341" hidden="1" customWidth="1"/>
    <col min="4621" max="4864" width="11.54296875" style="341"/>
    <col min="4865" max="4865" width="15.90625" style="341" bestFit="1" customWidth="1"/>
    <col min="4866" max="4866" width="19.453125" style="341" bestFit="1" customWidth="1"/>
    <col min="4867" max="4867" width="12.90625" style="341" bestFit="1" customWidth="1"/>
    <col min="4868" max="4868" width="8.1796875" style="341" bestFit="1" customWidth="1"/>
    <col min="4869" max="4869" width="14.6328125" style="341" bestFit="1" customWidth="1"/>
    <col min="4870" max="4870" width="8.36328125" style="341" bestFit="1" customWidth="1"/>
    <col min="4871" max="4871" width="9.1796875" style="341" customWidth="1"/>
    <col min="4872" max="4872" width="13.1796875" style="341" customWidth="1"/>
    <col min="4873" max="4874" width="11.54296875" style="341"/>
    <col min="4875" max="4875" width="6.36328125" style="341" customWidth="1"/>
    <col min="4876" max="4876" width="0" style="341" hidden="1" customWidth="1"/>
    <col min="4877" max="5120" width="11.54296875" style="341"/>
    <col min="5121" max="5121" width="15.90625" style="341" bestFit="1" customWidth="1"/>
    <col min="5122" max="5122" width="19.453125" style="341" bestFit="1" customWidth="1"/>
    <col min="5123" max="5123" width="12.90625" style="341" bestFit="1" customWidth="1"/>
    <col min="5124" max="5124" width="8.1796875" style="341" bestFit="1" customWidth="1"/>
    <col min="5125" max="5125" width="14.6328125" style="341" bestFit="1" customWidth="1"/>
    <col min="5126" max="5126" width="8.36328125" style="341" bestFit="1" customWidth="1"/>
    <col min="5127" max="5127" width="9.1796875" style="341" customWidth="1"/>
    <col min="5128" max="5128" width="13.1796875" style="341" customWidth="1"/>
    <col min="5129" max="5130" width="11.54296875" style="341"/>
    <col min="5131" max="5131" width="6.36328125" style="341" customWidth="1"/>
    <col min="5132" max="5132" width="0" style="341" hidden="1" customWidth="1"/>
    <col min="5133" max="5376" width="11.54296875" style="341"/>
    <col min="5377" max="5377" width="15.90625" style="341" bestFit="1" customWidth="1"/>
    <col min="5378" max="5378" width="19.453125" style="341" bestFit="1" customWidth="1"/>
    <col min="5379" max="5379" width="12.90625" style="341" bestFit="1" customWidth="1"/>
    <col min="5380" max="5380" width="8.1796875" style="341" bestFit="1" customWidth="1"/>
    <col min="5381" max="5381" width="14.6328125" style="341" bestFit="1" customWidth="1"/>
    <col min="5382" max="5382" width="8.36328125" style="341" bestFit="1" customWidth="1"/>
    <col min="5383" max="5383" width="9.1796875" style="341" customWidth="1"/>
    <col min="5384" max="5384" width="13.1796875" style="341" customWidth="1"/>
    <col min="5385" max="5386" width="11.54296875" style="341"/>
    <col min="5387" max="5387" width="6.36328125" style="341" customWidth="1"/>
    <col min="5388" max="5388" width="0" style="341" hidden="1" customWidth="1"/>
    <col min="5389" max="5632" width="11.54296875" style="341"/>
    <col min="5633" max="5633" width="15.90625" style="341" bestFit="1" customWidth="1"/>
    <col min="5634" max="5634" width="19.453125" style="341" bestFit="1" customWidth="1"/>
    <col min="5635" max="5635" width="12.90625" style="341" bestFit="1" customWidth="1"/>
    <col min="5636" max="5636" width="8.1796875" style="341" bestFit="1" customWidth="1"/>
    <col min="5637" max="5637" width="14.6328125" style="341" bestFit="1" customWidth="1"/>
    <col min="5638" max="5638" width="8.36328125" style="341" bestFit="1" customWidth="1"/>
    <col min="5639" max="5639" width="9.1796875" style="341" customWidth="1"/>
    <col min="5640" max="5640" width="13.1796875" style="341" customWidth="1"/>
    <col min="5641" max="5642" width="11.54296875" style="341"/>
    <col min="5643" max="5643" width="6.36328125" style="341" customWidth="1"/>
    <col min="5644" max="5644" width="0" style="341" hidden="1" customWidth="1"/>
    <col min="5645" max="5888" width="11.54296875" style="341"/>
    <col min="5889" max="5889" width="15.90625" style="341" bestFit="1" customWidth="1"/>
    <col min="5890" max="5890" width="19.453125" style="341" bestFit="1" customWidth="1"/>
    <col min="5891" max="5891" width="12.90625" style="341" bestFit="1" customWidth="1"/>
    <col min="5892" max="5892" width="8.1796875" style="341" bestFit="1" customWidth="1"/>
    <col min="5893" max="5893" width="14.6328125" style="341" bestFit="1" customWidth="1"/>
    <col min="5894" max="5894" width="8.36328125" style="341" bestFit="1" customWidth="1"/>
    <col min="5895" max="5895" width="9.1796875" style="341" customWidth="1"/>
    <col min="5896" max="5896" width="13.1796875" style="341" customWidth="1"/>
    <col min="5897" max="5898" width="11.54296875" style="341"/>
    <col min="5899" max="5899" width="6.36328125" style="341" customWidth="1"/>
    <col min="5900" max="5900" width="0" style="341" hidden="1" customWidth="1"/>
    <col min="5901" max="6144" width="11.54296875" style="341"/>
    <col min="6145" max="6145" width="15.90625" style="341" bestFit="1" customWidth="1"/>
    <col min="6146" max="6146" width="19.453125" style="341" bestFit="1" customWidth="1"/>
    <col min="6147" max="6147" width="12.90625" style="341" bestFit="1" customWidth="1"/>
    <col min="6148" max="6148" width="8.1796875" style="341" bestFit="1" customWidth="1"/>
    <col min="6149" max="6149" width="14.6328125" style="341" bestFit="1" customWidth="1"/>
    <col min="6150" max="6150" width="8.36328125" style="341" bestFit="1" customWidth="1"/>
    <col min="6151" max="6151" width="9.1796875" style="341" customWidth="1"/>
    <col min="6152" max="6152" width="13.1796875" style="341" customWidth="1"/>
    <col min="6153" max="6154" width="11.54296875" style="341"/>
    <col min="6155" max="6155" width="6.36328125" style="341" customWidth="1"/>
    <col min="6156" max="6156" width="0" style="341" hidden="1" customWidth="1"/>
    <col min="6157" max="6400" width="11.54296875" style="341"/>
    <col min="6401" max="6401" width="15.90625" style="341" bestFit="1" customWidth="1"/>
    <col min="6402" max="6402" width="19.453125" style="341" bestFit="1" customWidth="1"/>
    <col min="6403" max="6403" width="12.90625" style="341" bestFit="1" customWidth="1"/>
    <col min="6404" max="6404" width="8.1796875" style="341" bestFit="1" customWidth="1"/>
    <col min="6405" max="6405" width="14.6328125" style="341" bestFit="1" customWidth="1"/>
    <col min="6406" max="6406" width="8.36328125" style="341" bestFit="1" customWidth="1"/>
    <col min="6407" max="6407" width="9.1796875" style="341" customWidth="1"/>
    <col min="6408" max="6408" width="13.1796875" style="341" customWidth="1"/>
    <col min="6409" max="6410" width="11.54296875" style="341"/>
    <col min="6411" max="6411" width="6.36328125" style="341" customWidth="1"/>
    <col min="6412" max="6412" width="0" style="341" hidden="1" customWidth="1"/>
    <col min="6413" max="6656" width="11.54296875" style="341"/>
    <col min="6657" max="6657" width="15.90625" style="341" bestFit="1" customWidth="1"/>
    <col min="6658" max="6658" width="19.453125" style="341" bestFit="1" customWidth="1"/>
    <col min="6659" max="6659" width="12.90625" style="341" bestFit="1" customWidth="1"/>
    <col min="6660" max="6660" width="8.1796875" style="341" bestFit="1" customWidth="1"/>
    <col min="6661" max="6661" width="14.6328125" style="341" bestFit="1" customWidth="1"/>
    <col min="6662" max="6662" width="8.36328125" style="341" bestFit="1" customWidth="1"/>
    <col min="6663" max="6663" width="9.1796875" style="341" customWidth="1"/>
    <col min="6664" max="6664" width="13.1796875" style="341" customWidth="1"/>
    <col min="6665" max="6666" width="11.54296875" style="341"/>
    <col min="6667" max="6667" width="6.36328125" style="341" customWidth="1"/>
    <col min="6668" max="6668" width="0" style="341" hidden="1" customWidth="1"/>
    <col min="6669" max="6912" width="11.54296875" style="341"/>
    <col min="6913" max="6913" width="15.90625" style="341" bestFit="1" customWidth="1"/>
    <col min="6914" max="6914" width="19.453125" style="341" bestFit="1" customWidth="1"/>
    <col min="6915" max="6915" width="12.90625" style="341" bestFit="1" customWidth="1"/>
    <col min="6916" max="6916" width="8.1796875" style="341" bestFit="1" customWidth="1"/>
    <col min="6917" max="6917" width="14.6328125" style="341" bestFit="1" customWidth="1"/>
    <col min="6918" max="6918" width="8.36328125" style="341" bestFit="1" customWidth="1"/>
    <col min="6919" max="6919" width="9.1796875" style="341" customWidth="1"/>
    <col min="6920" max="6920" width="13.1796875" style="341" customWidth="1"/>
    <col min="6921" max="6922" width="11.54296875" style="341"/>
    <col min="6923" max="6923" width="6.36328125" style="341" customWidth="1"/>
    <col min="6924" max="6924" width="0" style="341" hidden="1" customWidth="1"/>
    <col min="6925" max="7168" width="11.54296875" style="341"/>
    <col min="7169" max="7169" width="15.90625" style="341" bestFit="1" customWidth="1"/>
    <col min="7170" max="7170" width="19.453125" style="341" bestFit="1" customWidth="1"/>
    <col min="7171" max="7171" width="12.90625" style="341" bestFit="1" customWidth="1"/>
    <col min="7172" max="7172" width="8.1796875" style="341" bestFit="1" customWidth="1"/>
    <col min="7173" max="7173" width="14.6328125" style="341" bestFit="1" customWidth="1"/>
    <col min="7174" max="7174" width="8.36328125" style="341" bestFit="1" customWidth="1"/>
    <col min="7175" max="7175" width="9.1796875" style="341" customWidth="1"/>
    <col min="7176" max="7176" width="13.1796875" style="341" customWidth="1"/>
    <col min="7177" max="7178" width="11.54296875" style="341"/>
    <col min="7179" max="7179" width="6.36328125" style="341" customWidth="1"/>
    <col min="7180" max="7180" width="0" style="341" hidden="1" customWidth="1"/>
    <col min="7181" max="7424" width="11.54296875" style="341"/>
    <col min="7425" max="7425" width="15.90625" style="341" bestFit="1" customWidth="1"/>
    <col min="7426" max="7426" width="19.453125" style="341" bestFit="1" customWidth="1"/>
    <col min="7427" max="7427" width="12.90625" style="341" bestFit="1" customWidth="1"/>
    <col min="7428" max="7428" width="8.1796875" style="341" bestFit="1" customWidth="1"/>
    <col min="7429" max="7429" width="14.6328125" style="341" bestFit="1" customWidth="1"/>
    <col min="7430" max="7430" width="8.36328125" style="341" bestFit="1" customWidth="1"/>
    <col min="7431" max="7431" width="9.1796875" style="341" customWidth="1"/>
    <col min="7432" max="7432" width="13.1796875" style="341" customWidth="1"/>
    <col min="7433" max="7434" width="11.54296875" style="341"/>
    <col min="7435" max="7435" width="6.36328125" style="341" customWidth="1"/>
    <col min="7436" max="7436" width="0" style="341" hidden="1" customWidth="1"/>
    <col min="7437" max="7680" width="11.54296875" style="341"/>
    <col min="7681" max="7681" width="15.90625" style="341" bestFit="1" customWidth="1"/>
    <col min="7682" max="7682" width="19.453125" style="341" bestFit="1" customWidth="1"/>
    <col min="7683" max="7683" width="12.90625" style="341" bestFit="1" customWidth="1"/>
    <col min="7684" max="7684" width="8.1796875" style="341" bestFit="1" customWidth="1"/>
    <col min="7685" max="7685" width="14.6328125" style="341" bestFit="1" customWidth="1"/>
    <col min="7686" max="7686" width="8.36328125" style="341" bestFit="1" customWidth="1"/>
    <col min="7687" max="7687" width="9.1796875" style="341" customWidth="1"/>
    <col min="7688" max="7688" width="13.1796875" style="341" customWidth="1"/>
    <col min="7689" max="7690" width="11.54296875" style="341"/>
    <col min="7691" max="7691" width="6.36328125" style="341" customWidth="1"/>
    <col min="7692" max="7692" width="0" style="341" hidden="1" customWidth="1"/>
    <col min="7693" max="7936" width="11.54296875" style="341"/>
    <col min="7937" max="7937" width="15.90625" style="341" bestFit="1" customWidth="1"/>
    <col min="7938" max="7938" width="19.453125" style="341" bestFit="1" customWidth="1"/>
    <col min="7939" max="7939" width="12.90625" style="341" bestFit="1" customWidth="1"/>
    <col min="7940" max="7940" width="8.1796875" style="341" bestFit="1" customWidth="1"/>
    <col min="7941" max="7941" width="14.6328125" style="341" bestFit="1" customWidth="1"/>
    <col min="7942" max="7942" width="8.36328125" style="341" bestFit="1" customWidth="1"/>
    <col min="7943" max="7943" width="9.1796875" style="341" customWidth="1"/>
    <col min="7944" max="7944" width="13.1796875" style="341" customWidth="1"/>
    <col min="7945" max="7946" width="11.54296875" style="341"/>
    <col min="7947" max="7947" width="6.36328125" style="341" customWidth="1"/>
    <col min="7948" max="7948" width="0" style="341" hidden="1" customWidth="1"/>
    <col min="7949" max="8192" width="11.54296875" style="341"/>
    <col min="8193" max="8193" width="15.90625" style="341" bestFit="1" customWidth="1"/>
    <col min="8194" max="8194" width="19.453125" style="341" bestFit="1" customWidth="1"/>
    <col min="8195" max="8195" width="12.90625" style="341" bestFit="1" customWidth="1"/>
    <col min="8196" max="8196" width="8.1796875" style="341" bestFit="1" customWidth="1"/>
    <col min="8197" max="8197" width="14.6328125" style="341" bestFit="1" customWidth="1"/>
    <col min="8198" max="8198" width="8.36328125" style="341" bestFit="1" customWidth="1"/>
    <col min="8199" max="8199" width="9.1796875" style="341" customWidth="1"/>
    <col min="8200" max="8200" width="13.1796875" style="341" customWidth="1"/>
    <col min="8201" max="8202" width="11.54296875" style="341"/>
    <col min="8203" max="8203" width="6.36328125" style="341" customWidth="1"/>
    <col min="8204" max="8204" width="0" style="341" hidden="1" customWidth="1"/>
    <col min="8205" max="8448" width="11.54296875" style="341"/>
    <col min="8449" max="8449" width="15.90625" style="341" bestFit="1" customWidth="1"/>
    <col min="8450" max="8450" width="19.453125" style="341" bestFit="1" customWidth="1"/>
    <col min="8451" max="8451" width="12.90625" style="341" bestFit="1" customWidth="1"/>
    <col min="8452" max="8452" width="8.1796875" style="341" bestFit="1" customWidth="1"/>
    <col min="8453" max="8453" width="14.6328125" style="341" bestFit="1" customWidth="1"/>
    <col min="8454" max="8454" width="8.36328125" style="341" bestFit="1" customWidth="1"/>
    <col min="8455" max="8455" width="9.1796875" style="341" customWidth="1"/>
    <col min="8456" max="8456" width="13.1796875" style="341" customWidth="1"/>
    <col min="8457" max="8458" width="11.54296875" style="341"/>
    <col min="8459" max="8459" width="6.36328125" style="341" customWidth="1"/>
    <col min="8460" max="8460" width="0" style="341" hidden="1" customWidth="1"/>
    <col min="8461" max="8704" width="11.54296875" style="341"/>
    <col min="8705" max="8705" width="15.90625" style="341" bestFit="1" customWidth="1"/>
    <col min="8706" max="8706" width="19.453125" style="341" bestFit="1" customWidth="1"/>
    <col min="8707" max="8707" width="12.90625" style="341" bestFit="1" customWidth="1"/>
    <col min="8708" max="8708" width="8.1796875" style="341" bestFit="1" customWidth="1"/>
    <col min="8709" max="8709" width="14.6328125" style="341" bestFit="1" customWidth="1"/>
    <col min="8710" max="8710" width="8.36328125" style="341" bestFit="1" customWidth="1"/>
    <col min="8711" max="8711" width="9.1796875" style="341" customWidth="1"/>
    <col min="8712" max="8712" width="13.1796875" style="341" customWidth="1"/>
    <col min="8713" max="8714" width="11.54296875" style="341"/>
    <col min="8715" max="8715" width="6.36328125" style="341" customWidth="1"/>
    <col min="8716" max="8716" width="0" style="341" hidden="1" customWidth="1"/>
    <col min="8717" max="8960" width="11.54296875" style="341"/>
    <col min="8961" max="8961" width="15.90625" style="341" bestFit="1" customWidth="1"/>
    <col min="8962" max="8962" width="19.453125" style="341" bestFit="1" customWidth="1"/>
    <col min="8963" max="8963" width="12.90625" style="341" bestFit="1" customWidth="1"/>
    <col min="8964" max="8964" width="8.1796875" style="341" bestFit="1" customWidth="1"/>
    <col min="8965" max="8965" width="14.6328125" style="341" bestFit="1" customWidth="1"/>
    <col min="8966" max="8966" width="8.36328125" style="341" bestFit="1" customWidth="1"/>
    <col min="8967" max="8967" width="9.1796875" style="341" customWidth="1"/>
    <col min="8968" max="8968" width="13.1796875" style="341" customWidth="1"/>
    <col min="8969" max="8970" width="11.54296875" style="341"/>
    <col min="8971" max="8971" width="6.36328125" style="341" customWidth="1"/>
    <col min="8972" max="8972" width="0" style="341" hidden="1" customWidth="1"/>
    <col min="8973" max="9216" width="11.54296875" style="341"/>
    <col min="9217" max="9217" width="15.90625" style="341" bestFit="1" customWidth="1"/>
    <col min="9218" max="9218" width="19.453125" style="341" bestFit="1" customWidth="1"/>
    <col min="9219" max="9219" width="12.90625" style="341" bestFit="1" customWidth="1"/>
    <col min="9220" max="9220" width="8.1796875" style="341" bestFit="1" customWidth="1"/>
    <col min="9221" max="9221" width="14.6328125" style="341" bestFit="1" customWidth="1"/>
    <col min="9222" max="9222" width="8.36328125" style="341" bestFit="1" customWidth="1"/>
    <col min="9223" max="9223" width="9.1796875" style="341" customWidth="1"/>
    <col min="9224" max="9224" width="13.1796875" style="341" customWidth="1"/>
    <col min="9225" max="9226" width="11.54296875" style="341"/>
    <col min="9227" max="9227" width="6.36328125" style="341" customWidth="1"/>
    <col min="9228" max="9228" width="0" style="341" hidden="1" customWidth="1"/>
    <col min="9229" max="9472" width="11.54296875" style="341"/>
    <col min="9473" max="9473" width="15.90625" style="341" bestFit="1" customWidth="1"/>
    <col min="9474" max="9474" width="19.453125" style="341" bestFit="1" customWidth="1"/>
    <col min="9475" max="9475" width="12.90625" style="341" bestFit="1" customWidth="1"/>
    <col min="9476" max="9476" width="8.1796875" style="341" bestFit="1" customWidth="1"/>
    <col min="9477" max="9477" width="14.6328125" style="341" bestFit="1" customWidth="1"/>
    <col min="9478" max="9478" width="8.36328125" style="341" bestFit="1" customWidth="1"/>
    <col min="9479" max="9479" width="9.1796875" style="341" customWidth="1"/>
    <col min="9480" max="9480" width="13.1796875" style="341" customWidth="1"/>
    <col min="9481" max="9482" width="11.54296875" style="341"/>
    <col min="9483" max="9483" width="6.36328125" style="341" customWidth="1"/>
    <col min="9484" max="9484" width="0" style="341" hidden="1" customWidth="1"/>
    <col min="9485" max="9728" width="11.54296875" style="341"/>
    <col min="9729" max="9729" width="15.90625" style="341" bestFit="1" customWidth="1"/>
    <col min="9730" max="9730" width="19.453125" style="341" bestFit="1" customWidth="1"/>
    <col min="9731" max="9731" width="12.90625" style="341" bestFit="1" customWidth="1"/>
    <col min="9732" max="9732" width="8.1796875" style="341" bestFit="1" customWidth="1"/>
    <col min="9733" max="9733" width="14.6328125" style="341" bestFit="1" customWidth="1"/>
    <col min="9734" max="9734" width="8.36328125" style="341" bestFit="1" customWidth="1"/>
    <col min="9735" max="9735" width="9.1796875" style="341" customWidth="1"/>
    <col min="9736" max="9736" width="13.1796875" style="341" customWidth="1"/>
    <col min="9737" max="9738" width="11.54296875" style="341"/>
    <col min="9739" max="9739" width="6.36328125" style="341" customWidth="1"/>
    <col min="9740" max="9740" width="0" style="341" hidden="1" customWidth="1"/>
    <col min="9741" max="9984" width="11.54296875" style="341"/>
    <col min="9985" max="9985" width="15.90625" style="341" bestFit="1" customWidth="1"/>
    <col min="9986" max="9986" width="19.453125" style="341" bestFit="1" customWidth="1"/>
    <col min="9987" max="9987" width="12.90625" style="341" bestFit="1" customWidth="1"/>
    <col min="9988" max="9988" width="8.1796875" style="341" bestFit="1" customWidth="1"/>
    <col min="9989" max="9989" width="14.6328125" style="341" bestFit="1" customWidth="1"/>
    <col min="9990" max="9990" width="8.36328125" style="341" bestFit="1" customWidth="1"/>
    <col min="9991" max="9991" width="9.1796875" style="341" customWidth="1"/>
    <col min="9992" max="9992" width="13.1796875" style="341" customWidth="1"/>
    <col min="9993" max="9994" width="11.54296875" style="341"/>
    <col min="9995" max="9995" width="6.36328125" style="341" customWidth="1"/>
    <col min="9996" max="9996" width="0" style="341" hidden="1" customWidth="1"/>
    <col min="9997" max="10240" width="11.54296875" style="341"/>
    <col min="10241" max="10241" width="15.90625" style="341" bestFit="1" customWidth="1"/>
    <col min="10242" max="10242" width="19.453125" style="341" bestFit="1" customWidth="1"/>
    <col min="10243" max="10243" width="12.90625" style="341" bestFit="1" customWidth="1"/>
    <col min="10244" max="10244" width="8.1796875" style="341" bestFit="1" customWidth="1"/>
    <col min="10245" max="10245" width="14.6328125" style="341" bestFit="1" customWidth="1"/>
    <col min="10246" max="10246" width="8.36328125" style="341" bestFit="1" customWidth="1"/>
    <col min="10247" max="10247" width="9.1796875" style="341" customWidth="1"/>
    <col min="10248" max="10248" width="13.1796875" style="341" customWidth="1"/>
    <col min="10249" max="10250" width="11.54296875" style="341"/>
    <col min="10251" max="10251" width="6.36328125" style="341" customWidth="1"/>
    <col min="10252" max="10252" width="0" style="341" hidden="1" customWidth="1"/>
    <col min="10253" max="10496" width="11.54296875" style="341"/>
    <col min="10497" max="10497" width="15.90625" style="341" bestFit="1" customWidth="1"/>
    <col min="10498" max="10498" width="19.453125" style="341" bestFit="1" customWidth="1"/>
    <col min="10499" max="10499" width="12.90625" style="341" bestFit="1" customWidth="1"/>
    <col min="10500" max="10500" width="8.1796875" style="341" bestFit="1" customWidth="1"/>
    <col min="10501" max="10501" width="14.6328125" style="341" bestFit="1" customWidth="1"/>
    <col min="10502" max="10502" width="8.36328125" style="341" bestFit="1" customWidth="1"/>
    <col min="10503" max="10503" width="9.1796875" style="341" customWidth="1"/>
    <col min="10504" max="10504" width="13.1796875" style="341" customWidth="1"/>
    <col min="10505" max="10506" width="11.54296875" style="341"/>
    <col min="10507" max="10507" width="6.36328125" style="341" customWidth="1"/>
    <col min="10508" max="10508" width="0" style="341" hidden="1" customWidth="1"/>
    <col min="10509" max="10752" width="11.54296875" style="341"/>
    <col min="10753" max="10753" width="15.90625" style="341" bestFit="1" customWidth="1"/>
    <col min="10754" max="10754" width="19.453125" style="341" bestFit="1" customWidth="1"/>
    <col min="10755" max="10755" width="12.90625" style="341" bestFit="1" customWidth="1"/>
    <col min="10756" max="10756" width="8.1796875" style="341" bestFit="1" customWidth="1"/>
    <col min="10757" max="10757" width="14.6328125" style="341" bestFit="1" customWidth="1"/>
    <col min="10758" max="10758" width="8.36328125" style="341" bestFit="1" customWidth="1"/>
    <col min="10759" max="10759" width="9.1796875" style="341" customWidth="1"/>
    <col min="10760" max="10760" width="13.1796875" style="341" customWidth="1"/>
    <col min="10761" max="10762" width="11.54296875" style="341"/>
    <col min="10763" max="10763" width="6.36328125" style="341" customWidth="1"/>
    <col min="10764" max="10764" width="0" style="341" hidden="1" customWidth="1"/>
    <col min="10765" max="11008" width="11.54296875" style="341"/>
    <col min="11009" max="11009" width="15.90625" style="341" bestFit="1" customWidth="1"/>
    <col min="11010" max="11010" width="19.453125" style="341" bestFit="1" customWidth="1"/>
    <col min="11011" max="11011" width="12.90625" style="341" bestFit="1" customWidth="1"/>
    <col min="11012" max="11012" width="8.1796875" style="341" bestFit="1" customWidth="1"/>
    <col min="11013" max="11013" width="14.6328125" style="341" bestFit="1" customWidth="1"/>
    <col min="11014" max="11014" width="8.36328125" style="341" bestFit="1" customWidth="1"/>
    <col min="11015" max="11015" width="9.1796875" style="341" customWidth="1"/>
    <col min="11016" max="11016" width="13.1796875" style="341" customWidth="1"/>
    <col min="11017" max="11018" width="11.54296875" style="341"/>
    <col min="11019" max="11019" width="6.36328125" style="341" customWidth="1"/>
    <col min="11020" max="11020" width="0" style="341" hidden="1" customWidth="1"/>
    <col min="11021" max="11264" width="11.54296875" style="341"/>
    <col min="11265" max="11265" width="15.90625" style="341" bestFit="1" customWidth="1"/>
    <col min="11266" max="11266" width="19.453125" style="341" bestFit="1" customWidth="1"/>
    <col min="11267" max="11267" width="12.90625" style="341" bestFit="1" customWidth="1"/>
    <col min="11268" max="11268" width="8.1796875" style="341" bestFit="1" customWidth="1"/>
    <col min="11269" max="11269" width="14.6328125" style="341" bestFit="1" customWidth="1"/>
    <col min="11270" max="11270" width="8.36328125" style="341" bestFit="1" customWidth="1"/>
    <col min="11271" max="11271" width="9.1796875" style="341" customWidth="1"/>
    <col min="11272" max="11272" width="13.1796875" style="341" customWidth="1"/>
    <col min="11273" max="11274" width="11.54296875" style="341"/>
    <col min="11275" max="11275" width="6.36328125" style="341" customWidth="1"/>
    <col min="11276" max="11276" width="0" style="341" hidden="1" customWidth="1"/>
    <col min="11277" max="11520" width="11.54296875" style="341"/>
    <col min="11521" max="11521" width="15.90625" style="341" bestFit="1" customWidth="1"/>
    <col min="11522" max="11522" width="19.453125" style="341" bestFit="1" customWidth="1"/>
    <col min="11523" max="11523" width="12.90625" style="341" bestFit="1" customWidth="1"/>
    <col min="11524" max="11524" width="8.1796875" style="341" bestFit="1" customWidth="1"/>
    <col min="11525" max="11525" width="14.6328125" style="341" bestFit="1" customWidth="1"/>
    <col min="11526" max="11526" width="8.36328125" style="341" bestFit="1" customWidth="1"/>
    <col min="11527" max="11527" width="9.1796875" style="341" customWidth="1"/>
    <col min="11528" max="11528" width="13.1796875" style="341" customWidth="1"/>
    <col min="11529" max="11530" width="11.54296875" style="341"/>
    <col min="11531" max="11531" width="6.36328125" style="341" customWidth="1"/>
    <col min="11532" max="11532" width="0" style="341" hidden="1" customWidth="1"/>
    <col min="11533" max="11776" width="11.54296875" style="341"/>
    <col min="11777" max="11777" width="15.90625" style="341" bestFit="1" customWidth="1"/>
    <col min="11778" max="11778" width="19.453125" style="341" bestFit="1" customWidth="1"/>
    <col min="11779" max="11779" width="12.90625" style="341" bestFit="1" customWidth="1"/>
    <col min="11780" max="11780" width="8.1796875" style="341" bestFit="1" customWidth="1"/>
    <col min="11781" max="11781" width="14.6328125" style="341" bestFit="1" customWidth="1"/>
    <col min="11782" max="11782" width="8.36328125" style="341" bestFit="1" customWidth="1"/>
    <col min="11783" max="11783" width="9.1796875" style="341" customWidth="1"/>
    <col min="11784" max="11784" width="13.1796875" style="341" customWidth="1"/>
    <col min="11785" max="11786" width="11.54296875" style="341"/>
    <col min="11787" max="11787" width="6.36328125" style="341" customWidth="1"/>
    <col min="11788" max="11788" width="0" style="341" hidden="1" customWidth="1"/>
    <col min="11789" max="12032" width="11.54296875" style="341"/>
    <col min="12033" max="12033" width="15.90625" style="341" bestFit="1" customWidth="1"/>
    <col min="12034" max="12034" width="19.453125" style="341" bestFit="1" customWidth="1"/>
    <col min="12035" max="12035" width="12.90625" style="341" bestFit="1" customWidth="1"/>
    <col min="12036" max="12036" width="8.1796875" style="341" bestFit="1" customWidth="1"/>
    <col min="12037" max="12037" width="14.6328125" style="341" bestFit="1" customWidth="1"/>
    <col min="12038" max="12038" width="8.36328125" style="341" bestFit="1" customWidth="1"/>
    <col min="12039" max="12039" width="9.1796875" style="341" customWidth="1"/>
    <col min="12040" max="12040" width="13.1796875" style="341" customWidth="1"/>
    <col min="12041" max="12042" width="11.54296875" style="341"/>
    <col min="12043" max="12043" width="6.36328125" style="341" customWidth="1"/>
    <col min="12044" max="12044" width="0" style="341" hidden="1" customWidth="1"/>
    <col min="12045" max="12288" width="11.54296875" style="341"/>
    <col min="12289" max="12289" width="15.90625" style="341" bestFit="1" customWidth="1"/>
    <col min="12290" max="12290" width="19.453125" style="341" bestFit="1" customWidth="1"/>
    <col min="12291" max="12291" width="12.90625" style="341" bestFit="1" customWidth="1"/>
    <col min="12292" max="12292" width="8.1796875" style="341" bestFit="1" customWidth="1"/>
    <col min="12293" max="12293" width="14.6328125" style="341" bestFit="1" customWidth="1"/>
    <col min="12294" max="12294" width="8.36328125" style="341" bestFit="1" customWidth="1"/>
    <col min="12295" max="12295" width="9.1796875" style="341" customWidth="1"/>
    <col min="12296" max="12296" width="13.1796875" style="341" customWidth="1"/>
    <col min="12297" max="12298" width="11.54296875" style="341"/>
    <col min="12299" max="12299" width="6.36328125" style="341" customWidth="1"/>
    <col min="12300" max="12300" width="0" style="341" hidden="1" customWidth="1"/>
    <col min="12301" max="12544" width="11.54296875" style="341"/>
    <col min="12545" max="12545" width="15.90625" style="341" bestFit="1" customWidth="1"/>
    <col min="12546" max="12546" width="19.453125" style="341" bestFit="1" customWidth="1"/>
    <col min="12547" max="12547" width="12.90625" style="341" bestFit="1" customWidth="1"/>
    <col min="12548" max="12548" width="8.1796875" style="341" bestFit="1" customWidth="1"/>
    <col min="12549" max="12549" width="14.6328125" style="341" bestFit="1" customWidth="1"/>
    <col min="12550" max="12550" width="8.36328125" style="341" bestFit="1" customWidth="1"/>
    <col min="12551" max="12551" width="9.1796875" style="341" customWidth="1"/>
    <col min="12552" max="12552" width="13.1796875" style="341" customWidth="1"/>
    <col min="12553" max="12554" width="11.54296875" style="341"/>
    <col min="12555" max="12555" width="6.36328125" style="341" customWidth="1"/>
    <col min="12556" max="12556" width="0" style="341" hidden="1" customWidth="1"/>
    <col min="12557" max="12800" width="11.54296875" style="341"/>
    <col min="12801" max="12801" width="15.90625" style="341" bestFit="1" customWidth="1"/>
    <col min="12802" max="12802" width="19.453125" style="341" bestFit="1" customWidth="1"/>
    <col min="12803" max="12803" width="12.90625" style="341" bestFit="1" customWidth="1"/>
    <col min="12804" max="12804" width="8.1796875" style="341" bestFit="1" customWidth="1"/>
    <col min="12805" max="12805" width="14.6328125" style="341" bestFit="1" customWidth="1"/>
    <col min="12806" max="12806" width="8.36328125" style="341" bestFit="1" customWidth="1"/>
    <col min="12807" max="12807" width="9.1796875" style="341" customWidth="1"/>
    <col min="12808" max="12808" width="13.1796875" style="341" customWidth="1"/>
    <col min="12809" max="12810" width="11.54296875" style="341"/>
    <col min="12811" max="12811" width="6.36328125" style="341" customWidth="1"/>
    <col min="12812" max="12812" width="0" style="341" hidden="1" customWidth="1"/>
    <col min="12813" max="13056" width="11.54296875" style="341"/>
    <col min="13057" max="13057" width="15.90625" style="341" bestFit="1" customWidth="1"/>
    <col min="13058" max="13058" width="19.453125" style="341" bestFit="1" customWidth="1"/>
    <col min="13059" max="13059" width="12.90625" style="341" bestFit="1" customWidth="1"/>
    <col min="13060" max="13060" width="8.1796875" style="341" bestFit="1" customWidth="1"/>
    <col min="13061" max="13061" width="14.6328125" style="341" bestFit="1" customWidth="1"/>
    <col min="13062" max="13062" width="8.36328125" style="341" bestFit="1" customWidth="1"/>
    <col min="13063" max="13063" width="9.1796875" style="341" customWidth="1"/>
    <col min="13064" max="13064" width="13.1796875" style="341" customWidth="1"/>
    <col min="13065" max="13066" width="11.54296875" style="341"/>
    <col min="13067" max="13067" width="6.36328125" style="341" customWidth="1"/>
    <col min="13068" max="13068" width="0" style="341" hidden="1" customWidth="1"/>
    <col min="13069" max="13312" width="11.54296875" style="341"/>
    <col min="13313" max="13313" width="15.90625" style="341" bestFit="1" customWidth="1"/>
    <col min="13314" max="13314" width="19.453125" style="341" bestFit="1" customWidth="1"/>
    <col min="13315" max="13315" width="12.90625" style="341" bestFit="1" customWidth="1"/>
    <col min="13316" max="13316" width="8.1796875" style="341" bestFit="1" customWidth="1"/>
    <col min="13317" max="13317" width="14.6328125" style="341" bestFit="1" customWidth="1"/>
    <col min="13318" max="13318" width="8.36328125" style="341" bestFit="1" customWidth="1"/>
    <col min="13319" max="13319" width="9.1796875" style="341" customWidth="1"/>
    <col min="13320" max="13320" width="13.1796875" style="341" customWidth="1"/>
    <col min="13321" max="13322" width="11.54296875" style="341"/>
    <col min="13323" max="13323" width="6.36328125" style="341" customWidth="1"/>
    <col min="13324" max="13324" width="0" style="341" hidden="1" customWidth="1"/>
    <col min="13325" max="13568" width="11.54296875" style="341"/>
    <col min="13569" max="13569" width="15.90625" style="341" bestFit="1" customWidth="1"/>
    <col min="13570" max="13570" width="19.453125" style="341" bestFit="1" customWidth="1"/>
    <col min="13571" max="13571" width="12.90625" style="341" bestFit="1" customWidth="1"/>
    <col min="13572" max="13572" width="8.1796875" style="341" bestFit="1" customWidth="1"/>
    <col min="13573" max="13573" width="14.6328125" style="341" bestFit="1" customWidth="1"/>
    <col min="13574" max="13574" width="8.36328125" style="341" bestFit="1" customWidth="1"/>
    <col min="13575" max="13575" width="9.1796875" style="341" customWidth="1"/>
    <col min="13576" max="13576" width="13.1796875" style="341" customWidth="1"/>
    <col min="13577" max="13578" width="11.54296875" style="341"/>
    <col min="13579" max="13579" width="6.36328125" style="341" customWidth="1"/>
    <col min="13580" max="13580" width="0" style="341" hidden="1" customWidth="1"/>
    <col min="13581" max="13824" width="11.54296875" style="341"/>
    <col min="13825" max="13825" width="15.90625" style="341" bestFit="1" customWidth="1"/>
    <col min="13826" max="13826" width="19.453125" style="341" bestFit="1" customWidth="1"/>
    <col min="13827" max="13827" width="12.90625" style="341" bestFit="1" customWidth="1"/>
    <col min="13828" max="13828" width="8.1796875" style="341" bestFit="1" customWidth="1"/>
    <col min="13829" max="13829" width="14.6328125" style="341" bestFit="1" customWidth="1"/>
    <col min="13830" max="13830" width="8.36328125" style="341" bestFit="1" customWidth="1"/>
    <col min="13831" max="13831" width="9.1796875" style="341" customWidth="1"/>
    <col min="13832" max="13832" width="13.1796875" style="341" customWidth="1"/>
    <col min="13833" max="13834" width="11.54296875" style="341"/>
    <col min="13835" max="13835" width="6.36328125" style="341" customWidth="1"/>
    <col min="13836" max="13836" width="0" style="341" hidden="1" customWidth="1"/>
    <col min="13837" max="14080" width="11.54296875" style="341"/>
    <col min="14081" max="14081" width="15.90625" style="341" bestFit="1" customWidth="1"/>
    <col min="14082" max="14082" width="19.453125" style="341" bestFit="1" customWidth="1"/>
    <col min="14083" max="14083" width="12.90625" style="341" bestFit="1" customWidth="1"/>
    <col min="14084" max="14084" width="8.1796875" style="341" bestFit="1" customWidth="1"/>
    <col min="14085" max="14085" width="14.6328125" style="341" bestFit="1" customWidth="1"/>
    <col min="14086" max="14086" width="8.36328125" style="341" bestFit="1" customWidth="1"/>
    <col min="14087" max="14087" width="9.1796875" style="341" customWidth="1"/>
    <col min="14088" max="14088" width="13.1796875" style="341" customWidth="1"/>
    <col min="14089" max="14090" width="11.54296875" style="341"/>
    <col min="14091" max="14091" width="6.36328125" style="341" customWidth="1"/>
    <col min="14092" max="14092" width="0" style="341" hidden="1" customWidth="1"/>
    <col min="14093" max="14336" width="11.54296875" style="341"/>
    <col min="14337" max="14337" width="15.90625" style="341" bestFit="1" customWidth="1"/>
    <col min="14338" max="14338" width="19.453125" style="341" bestFit="1" customWidth="1"/>
    <col min="14339" max="14339" width="12.90625" style="341" bestFit="1" customWidth="1"/>
    <col min="14340" max="14340" width="8.1796875" style="341" bestFit="1" customWidth="1"/>
    <col min="14341" max="14341" width="14.6328125" style="341" bestFit="1" customWidth="1"/>
    <col min="14342" max="14342" width="8.36328125" style="341" bestFit="1" customWidth="1"/>
    <col min="14343" max="14343" width="9.1796875" style="341" customWidth="1"/>
    <col min="14344" max="14344" width="13.1796875" style="341" customWidth="1"/>
    <col min="14345" max="14346" width="11.54296875" style="341"/>
    <col min="14347" max="14347" width="6.36328125" style="341" customWidth="1"/>
    <col min="14348" max="14348" width="0" style="341" hidden="1" customWidth="1"/>
    <col min="14349" max="14592" width="11.54296875" style="341"/>
    <col min="14593" max="14593" width="15.90625" style="341" bestFit="1" customWidth="1"/>
    <col min="14594" max="14594" width="19.453125" style="341" bestFit="1" customWidth="1"/>
    <col min="14595" max="14595" width="12.90625" style="341" bestFit="1" customWidth="1"/>
    <col min="14596" max="14596" width="8.1796875" style="341" bestFit="1" customWidth="1"/>
    <col min="14597" max="14597" width="14.6328125" style="341" bestFit="1" customWidth="1"/>
    <col min="14598" max="14598" width="8.36328125" style="341" bestFit="1" customWidth="1"/>
    <col min="14599" max="14599" width="9.1796875" style="341" customWidth="1"/>
    <col min="14600" max="14600" width="13.1796875" style="341" customWidth="1"/>
    <col min="14601" max="14602" width="11.54296875" style="341"/>
    <col min="14603" max="14603" width="6.36328125" style="341" customWidth="1"/>
    <col min="14604" max="14604" width="0" style="341" hidden="1" customWidth="1"/>
    <col min="14605" max="14848" width="11.54296875" style="341"/>
    <col min="14849" max="14849" width="15.90625" style="341" bestFit="1" customWidth="1"/>
    <col min="14850" max="14850" width="19.453125" style="341" bestFit="1" customWidth="1"/>
    <col min="14851" max="14851" width="12.90625" style="341" bestFit="1" customWidth="1"/>
    <col min="14852" max="14852" width="8.1796875" style="341" bestFit="1" customWidth="1"/>
    <col min="14853" max="14853" width="14.6328125" style="341" bestFit="1" customWidth="1"/>
    <col min="14854" max="14854" width="8.36328125" style="341" bestFit="1" customWidth="1"/>
    <col min="14855" max="14855" width="9.1796875" style="341" customWidth="1"/>
    <col min="14856" max="14856" width="13.1796875" style="341" customWidth="1"/>
    <col min="14857" max="14858" width="11.54296875" style="341"/>
    <col min="14859" max="14859" width="6.36328125" style="341" customWidth="1"/>
    <col min="14860" max="14860" width="0" style="341" hidden="1" customWidth="1"/>
    <col min="14861" max="15104" width="11.54296875" style="341"/>
    <col min="15105" max="15105" width="15.90625" style="341" bestFit="1" customWidth="1"/>
    <col min="15106" max="15106" width="19.453125" style="341" bestFit="1" customWidth="1"/>
    <col min="15107" max="15107" width="12.90625" style="341" bestFit="1" customWidth="1"/>
    <col min="15108" max="15108" width="8.1796875" style="341" bestFit="1" customWidth="1"/>
    <col min="15109" max="15109" width="14.6328125" style="341" bestFit="1" customWidth="1"/>
    <col min="15110" max="15110" width="8.36328125" style="341" bestFit="1" customWidth="1"/>
    <col min="15111" max="15111" width="9.1796875" style="341" customWidth="1"/>
    <col min="15112" max="15112" width="13.1796875" style="341" customWidth="1"/>
    <col min="15113" max="15114" width="11.54296875" style="341"/>
    <col min="15115" max="15115" width="6.36328125" style="341" customWidth="1"/>
    <col min="15116" max="15116" width="0" style="341" hidden="1" customWidth="1"/>
    <col min="15117" max="15360" width="11.54296875" style="341"/>
    <col min="15361" max="15361" width="15.90625" style="341" bestFit="1" customWidth="1"/>
    <col min="15362" max="15362" width="19.453125" style="341" bestFit="1" customWidth="1"/>
    <col min="15363" max="15363" width="12.90625" style="341" bestFit="1" customWidth="1"/>
    <col min="15364" max="15364" width="8.1796875" style="341" bestFit="1" customWidth="1"/>
    <col min="15365" max="15365" width="14.6328125" style="341" bestFit="1" customWidth="1"/>
    <col min="15366" max="15366" width="8.36328125" style="341" bestFit="1" customWidth="1"/>
    <col min="15367" max="15367" width="9.1796875" style="341" customWidth="1"/>
    <col min="15368" max="15368" width="13.1796875" style="341" customWidth="1"/>
    <col min="15369" max="15370" width="11.54296875" style="341"/>
    <col min="15371" max="15371" width="6.36328125" style="341" customWidth="1"/>
    <col min="15372" max="15372" width="0" style="341" hidden="1" customWidth="1"/>
    <col min="15373" max="15616" width="11.54296875" style="341"/>
    <col min="15617" max="15617" width="15.90625" style="341" bestFit="1" customWidth="1"/>
    <col min="15618" max="15618" width="19.453125" style="341" bestFit="1" customWidth="1"/>
    <col min="15619" max="15619" width="12.90625" style="341" bestFit="1" customWidth="1"/>
    <col min="15620" max="15620" width="8.1796875" style="341" bestFit="1" customWidth="1"/>
    <col min="15621" max="15621" width="14.6328125" style="341" bestFit="1" customWidth="1"/>
    <col min="15622" max="15622" width="8.36328125" style="341" bestFit="1" customWidth="1"/>
    <col min="15623" max="15623" width="9.1796875" style="341" customWidth="1"/>
    <col min="15624" max="15624" width="13.1796875" style="341" customWidth="1"/>
    <col min="15625" max="15626" width="11.54296875" style="341"/>
    <col min="15627" max="15627" width="6.36328125" style="341" customWidth="1"/>
    <col min="15628" max="15628" width="0" style="341" hidden="1" customWidth="1"/>
    <col min="15629" max="15872" width="11.54296875" style="341"/>
    <col min="15873" max="15873" width="15.90625" style="341" bestFit="1" customWidth="1"/>
    <col min="15874" max="15874" width="19.453125" style="341" bestFit="1" customWidth="1"/>
    <col min="15875" max="15875" width="12.90625" style="341" bestFit="1" customWidth="1"/>
    <col min="15876" max="15876" width="8.1796875" style="341" bestFit="1" customWidth="1"/>
    <col min="15877" max="15877" width="14.6328125" style="341" bestFit="1" customWidth="1"/>
    <col min="15878" max="15878" width="8.36328125" style="341" bestFit="1" customWidth="1"/>
    <col min="15879" max="15879" width="9.1796875" style="341" customWidth="1"/>
    <col min="15880" max="15880" width="13.1796875" style="341" customWidth="1"/>
    <col min="15881" max="15882" width="11.54296875" style="341"/>
    <col min="15883" max="15883" width="6.36328125" style="341" customWidth="1"/>
    <col min="15884" max="15884" width="0" style="341" hidden="1" customWidth="1"/>
    <col min="15885" max="16128" width="11.54296875" style="341"/>
    <col min="16129" max="16129" width="15.90625" style="341" bestFit="1" customWidth="1"/>
    <col min="16130" max="16130" width="19.453125" style="341" bestFit="1" customWidth="1"/>
    <col min="16131" max="16131" width="12.90625" style="341" bestFit="1" customWidth="1"/>
    <col min="16132" max="16132" width="8.1796875" style="341" bestFit="1" customWidth="1"/>
    <col min="16133" max="16133" width="14.6328125" style="341" bestFit="1" customWidth="1"/>
    <col min="16134" max="16134" width="8.36328125" style="341" bestFit="1" customWidth="1"/>
    <col min="16135" max="16135" width="9.1796875" style="341" customWidth="1"/>
    <col min="16136" max="16136" width="13.1796875" style="341" customWidth="1"/>
    <col min="16137" max="16138" width="11.54296875" style="341"/>
    <col min="16139" max="16139" width="6.36328125" style="341" customWidth="1"/>
    <col min="16140" max="16140" width="0" style="341" hidden="1" customWidth="1"/>
    <col min="16141" max="16384" width="11.54296875" style="341"/>
  </cols>
  <sheetData>
    <row r="1" spans="1:12" x14ac:dyDescent="0.35">
      <c r="A1" s="31" t="s">
        <v>200</v>
      </c>
      <c r="B1" s="32" t="s">
        <v>210</v>
      </c>
      <c r="C1" s="32"/>
      <c r="D1" s="32"/>
      <c r="E1" s="32"/>
      <c r="F1" s="32"/>
      <c r="G1" s="32"/>
      <c r="H1" s="32"/>
    </row>
    <row r="5" spans="1:12" x14ac:dyDescent="0.35">
      <c r="F5" s="410" t="s">
        <v>45</v>
      </c>
      <c r="G5" s="410"/>
    </row>
    <row r="6" spans="1:12" x14ac:dyDescent="0.35">
      <c r="A6" s="349" t="s">
        <v>211</v>
      </c>
      <c r="B6" s="350" t="s">
        <v>7</v>
      </c>
      <c r="C6" s="350" t="s">
        <v>212</v>
      </c>
      <c r="D6" s="350" t="s">
        <v>213</v>
      </c>
      <c r="E6" s="350" t="s">
        <v>214</v>
      </c>
      <c r="F6" s="351" t="s">
        <v>9</v>
      </c>
      <c r="G6" s="351" t="s">
        <v>165</v>
      </c>
      <c r="H6" s="350" t="s">
        <v>215</v>
      </c>
    </row>
    <row r="7" spans="1:12" ht="21" x14ac:dyDescent="0.35">
      <c r="A7" s="352">
        <v>43084</v>
      </c>
      <c r="B7" s="353" t="s">
        <v>152</v>
      </c>
      <c r="C7" s="354">
        <v>39</v>
      </c>
      <c r="D7" s="355">
        <v>4</v>
      </c>
      <c r="E7" s="356"/>
      <c r="F7" s="357">
        <v>0.21</v>
      </c>
      <c r="G7" s="356"/>
      <c r="H7" s="356"/>
      <c r="J7" s="343" t="str">
        <f t="shared" ref="J7:J25" si="0">IF(H7="","",IF(H7=L7,1,0))</f>
        <v/>
      </c>
      <c r="L7" s="341">
        <f t="shared" ref="L7:L25" si="1">C7*D7*(100%-F7)</f>
        <v>123.24000000000001</v>
      </c>
    </row>
    <row r="8" spans="1:12" ht="21" x14ac:dyDescent="0.35">
      <c r="A8" s="352">
        <v>43087</v>
      </c>
      <c r="B8" s="353" t="s">
        <v>152</v>
      </c>
      <c r="C8" s="354">
        <v>14</v>
      </c>
      <c r="D8" s="355">
        <v>30</v>
      </c>
      <c r="E8" s="356"/>
      <c r="F8" s="357">
        <v>0.01</v>
      </c>
      <c r="G8" s="356"/>
      <c r="H8" s="356"/>
      <c r="J8" s="343" t="str">
        <f t="shared" si="0"/>
        <v/>
      </c>
      <c r="L8" s="341">
        <f t="shared" si="1"/>
        <v>415.8</v>
      </c>
    </row>
    <row r="9" spans="1:12" ht="21" x14ac:dyDescent="0.35">
      <c r="A9" s="352">
        <v>43088</v>
      </c>
      <c r="B9" s="353" t="s">
        <v>152</v>
      </c>
      <c r="C9" s="354">
        <v>12.5</v>
      </c>
      <c r="D9" s="355">
        <v>35</v>
      </c>
      <c r="E9" s="356"/>
      <c r="F9" s="357">
        <v>0.1</v>
      </c>
      <c r="G9" s="356"/>
      <c r="H9" s="356"/>
      <c r="J9" s="343" t="str">
        <f t="shared" si="0"/>
        <v/>
      </c>
      <c r="L9" s="341">
        <f t="shared" si="1"/>
        <v>393.75</v>
      </c>
    </row>
    <row r="10" spans="1:12" ht="21" x14ac:dyDescent="0.35">
      <c r="A10" s="352">
        <v>43088</v>
      </c>
      <c r="B10" s="353" t="s">
        <v>153</v>
      </c>
      <c r="C10" s="354">
        <v>18</v>
      </c>
      <c r="D10" s="355">
        <v>18</v>
      </c>
      <c r="E10" s="356"/>
      <c r="F10" s="357">
        <v>0.11</v>
      </c>
      <c r="G10" s="356"/>
      <c r="H10" s="356"/>
      <c r="J10" s="343" t="str">
        <f t="shared" si="0"/>
        <v/>
      </c>
      <c r="L10" s="341">
        <f t="shared" si="1"/>
        <v>288.36</v>
      </c>
    </row>
    <row r="11" spans="1:12" ht="21" x14ac:dyDescent="0.35">
      <c r="A11" s="352">
        <v>43089</v>
      </c>
      <c r="B11" s="353" t="s">
        <v>154</v>
      </c>
      <c r="C11" s="354">
        <v>62.5</v>
      </c>
      <c r="D11" s="355">
        <v>12</v>
      </c>
      <c r="E11" s="356"/>
      <c r="F11" s="357">
        <v>0.1</v>
      </c>
      <c r="G11" s="356"/>
      <c r="H11" s="356"/>
      <c r="J11" s="343" t="str">
        <f t="shared" si="0"/>
        <v/>
      </c>
      <c r="L11" s="341">
        <f t="shared" si="1"/>
        <v>675</v>
      </c>
    </row>
    <row r="12" spans="1:12" ht="21" x14ac:dyDescent="0.35">
      <c r="A12" s="352">
        <v>43090</v>
      </c>
      <c r="B12" s="353" t="s">
        <v>155</v>
      </c>
      <c r="C12" s="354">
        <v>123.79</v>
      </c>
      <c r="D12" s="355">
        <v>35</v>
      </c>
      <c r="E12" s="356"/>
      <c r="F12" s="357">
        <v>0.11</v>
      </c>
      <c r="G12" s="356"/>
      <c r="H12" s="356"/>
      <c r="J12" s="343" t="str">
        <f t="shared" si="0"/>
        <v/>
      </c>
      <c r="L12" s="341">
        <f t="shared" si="1"/>
        <v>3856.0585000000005</v>
      </c>
    </row>
    <row r="13" spans="1:12" ht="21" x14ac:dyDescent="0.35">
      <c r="A13" s="352">
        <v>43095</v>
      </c>
      <c r="B13" s="353" t="s">
        <v>156</v>
      </c>
      <c r="C13" s="354">
        <v>6</v>
      </c>
      <c r="D13" s="355">
        <v>10</v>
      </c>
      <c r="E13" s="356"/>
      <c r="F13" s="357">
        <v>0.21</v>
      </c>
      <c r="G13" s="356"/>
      <c r="H13" s="356"/>
      <c r="J13" s="343" t="str">
        <f t="shared" si="0"/>
        <v/>
      </c>
      <c r="L13" s="341">
        <f t="shared" si="1"/>
        <v>47.400000000000006</v>
      </c>
    </row>
    <row r="14" spans="1:12" ht="21" x14ac:dyDescent="0.35">
      <c r="A14" s="352">
        <v>43096</v>
      </c>
      <c r="B14" s="353" t="s">
        <v>152</v>
      </c>
      <c r="C14" s="354">
        <v>38</v>
      </c>
      <c r="D14" s="355">
        <v>4</v>
      </c>
      <c r="E14" s="356"/>
      <c r="F14" s="357">
        <v>0.3</v>
      </c>
      <c r="G14" s="356"/>
      <c r="H14" s="356"/>
      <c r="J14" s="343" t="str">
        <f t="shared" si="0"/>
        <v/>
      </c>
      <c r="L14" s="341">
        <f t="shared" si="1"/>
        <v>106.39999999999999</v>
      </c>
    </row>
    <row r="15" spans="1:12" ht="21" x14ac:dyDescent="0.35">
      <c r="A15" s="352">
        <v>43097</v>
      </c>
      <c r="B15" s="353" t="s">
        <v>157</v>
      </c>
      <c r="C15" s="354">
        <v>23.25</v>
      </c>
      <c r="D15" s="355">
        <v>20</v>
      </c>
      <c r="E15" s="356"/>
      <c r="F15" s="357">
        <v>0.11</v>
      </c>
      <c r="G15" s="356"/>
      <c r="H15" s="356"/>
      <c r="J15" s="343" t="str">
        <f t="shared" si="0"/>
        <v/>
      </c>
      <c r="L15" s="341">
        <f t="shared" si="1"/>
        <v>413.85</v>
      </c>
    </row>
    <row r="16" spans="1:12" ht="21" x14ac:dyDescent="0.35">
      <c r="A16" s="352">
        <v>43097</v>
      </c>
      <c r="B16" s="353" t="s">
        <v>158</v>
      </c>
      <c r="C16" s="354">
        <v>10</v>
      </c>
      <c r="D16" s="355">
        <v>15</v>
      </c>
      <c r="E16" s="356"/>
      <c r="F16" s="357">
        <v>0.11</v>
      </c>
      <c r="G16" s="356"/>
      <c r="H16" s="356"/>
      <c r="J16" s="343" t="str">
        <f t="shared" si="0"/>
        <v/>
      </c>
      <c r="L16" s="341">
        <f t="shared" si="1"/>
        <v>133.5</v>
      </c>
    </row>
    <row r="17" spans="1:12" ht="21" x14ac:dyDescent="0.35">
      <c r="A17" s="352">
        <v>43098</v>
      </c>
      <c r="B17" s="353" t="s">
        <v>159</v>
      </c>
      <c r="C17" s="354">
        <v>9</v>
      </c>
      <c r="D17" s="355">
        <v>70</v>
      </c>
      <c r="E17" s="356"/>
      <c r="F17" s="357">
        <v>0.11</v>
      </c>
      <c r="G17" s="356"/>
      <c r="H17" s="356"/>
      <c r="J17" s="343" t="str">
        <f t="shared" si="0"/>
        <v/>
      </c>
      <c r="L17" s="341">
        <f t="shared" si="1"/>
        <v>560.70000000000005</v>
      </c>
    </row>
    <row r="18" spans="1:12" ht="21" x14ac:dyDescent="0.35">
      <c r="A18" s="352">
        <v>43103</v>
      </c>
      <c r="B18" s="353" t="s">
        <v>154</v>
      </c>
      <c r="C18" s="354">
        <v>62.5</v>
      </c>
      <c r="D18" s="355">
        <v>12</v>
      </c>
      <c r="E18" s="356"/>
      <c r="F18" s="357">
        <v>0.1</v>
      </c>
      <c r="G18" s="356"/>
      <c r="H18" s="356"/>
      <c r="J18" s="343" t="str">
        <f t="shared" si="0"/>
        <v/>
      </c>
      <c r="L18" s="341">
        <f t="shared" si="1"/>
        <v>675</v>
      </c>
    </row>
    <row r="19" spans="1:12" ht="21" x14ac:dyDescent="0.35">
      <c r="A19" s="352">
        <v>43103</v>
      </c>
      <c r="B19" s="353" t="s">
        <v>160</v>
      </c>
      <c r="C19" s="354">
        <v>9.1999999999999993</v>
      </c>
      <c r="D19" s="355">
        <v>15</v>
      </c>
      <c r="E19" s="356"/>
      <c r="F19" s="357">
        <v>0.11</v>
      </c>
      <c r="G19" s="356"/>
      <c r="H19" s="356"/>
      <c r="J19" s="343" t="str">
        <f t="shared" si="0"/>
        <v/>
      </c>
      <c r="L19" s="341">
        <f t="shared" si="1"/>
        <v>122.82000000000001</v>
      </c>
    </row>
    <row r="20" spans="1:12" ht="21" x14ac:dyDescent="0.35">
      <c r="A20" s="352">
        <v>43103</v>
      </c>
      <c r="B20" s="353" t="s">
        <v>161</v>
      </c>
      <c r="C20" s="354">
        <v>19</v>
      </c>
      <c r="D20" s="355">
        <v>10</v>
      </c>
      <c r="E20" s="356"/>
      <c r="F20" s="357">
        <v>0.21</v>
      </c>
      <c r="G20" s="356"/>
      <c r="H20" s="356"/>
      <c r="J20" s="343" t="str">
        <f t="shared" si="0"/>
        <v/>
      </c>
      <c r="L20" s="341">
        <f t="shared" si="1"/>
        <v>150.1</v>
      </c>
    </row>
    <row r="21" spans="1:12" ht="21" x14ac:dyDescent="0.35">
      <c r="A21" s="352">
        <v>43104</v>
      </c>
      <c r="B21" s="353" t="s">
        <v>160</v>
      </c>
      <c r="C21" s="354">
        <v>9.1999999999999993</v>
      </c>
      <c r="D21" s="355">
        <v>49</v>
      </c>
      <c r="E21" s="356"/>
      <c r="F21" s="357">
        <v>0.3</v>
      </c>
      <c r="G21" s="356"/>
      <c r="H21" s="356"/>
      <c r="J21" s="343" t="str">
        <f t="shared" si="0"/>
        <v/>
      </c>
      <c r="L21" s="341">
        <f t="shared" si="1"/>
        <v>315.55999999999995</v>
      </c>
    </row>
    <row r="22" spans="1:12" ht="21" x14ac:dyDescent="0.35">
      <c r="A22" s="352">
        <v>43104</v>
      </c>
      <c r="B22" s="353" t="s">
        <v>162</v>
      </c>
      <c r="C22" s="354">
        <v>18</v>
      </c>
      <c r="D22" s="355">
        <v>30</v>
      </c>
      <c r="E22" s="356"/>
      <c r="F22" s="357">
        <v>0.25</v>
      </c>
      <c r="G22" s="356"/>
      <c r="H22" s="356"/>
      <c r="J22" s="343" t="str">
        <f t="shared" si="0"/>
        <v/>
      </c>
      <c r="L22" s="341">
        <f t="shared" si="1"/>
        <v>405</v>
      </c>
    </row>
    <row r="23" spans="1:12" ht="21" x14ac:dyDescent="0.35">
      <c r="A23" s="352">
        <v>43108</v>
      </c>
      <c r="B23" s="353" t="s">
        <v>154</v>
      </c>
      <c r="C23" s="354">
        <v>62.5</v>
      </c>
      <c r="D23" s="355">
        <v>4</v>
      </c>
      <c r="E23" s="356"/>
      <c r="F23" s="357">
        <v>0.11</v>
      </c>
      <c r="G23" s="356"/>
      <c r="H23" s="356"/>
      <c r="J23" s="343" t="str">
        <f t="shared" si="0"/>
        <v/>
      </c>
      <c r="L23" s="341">
        <f t="shared" si="1"/>
        <v>222.5</v>
      </c>
    </row>
    <row r="24" spans="1:12" ht="21" x14ac:dyDescent="0.35">
      <c r="A24" s="352">
        <v>43110</v>
      </c>
      <c r="B24" s="353" t="s">
        <v>163</v>
      </c>
      <c r="C24" s="354">
        <v>21</v>
      </c>
      <c r="D24" s="355">
        <v>60</v>
      </c>
      <c r="E24" s="356"/>
      <c r="F24" s="357">
        <v>0.1</v>
      </c>
      <c r="G24" s="356"/>
      <c r="H24" s="356"/>
      <c r="J24" s="343" t="str">
        <f t="shared" si="0"/>
        <v/>
      </c>
      <c r="L24" s="341">
        <f t="shared" si="1"/>
        <v>1134</v>
      </c>
    </row>
    <row r="25" spans="1:12" ht="21" x14ac:dyDescent="0.35">
      <c r="A25" s="352">
        <v>43110</v>
      </c>
      <c r="B25" s="353" t="s">
        <v>164</v>
      </c>
      <c r="C25" s="354">
        <v>4.5</v>
      </c>
      <c r="D25" s="355">
        <v>25</v>
      </c>
      <c r="E25" s="356"/>
      <c r="F25" s="357">
        <v>0.15</v>
      </c>
      <c r="G25" s="356"/>
      <c r="H25" s="356"/>
      <c r="J25" s="343" t="str">
        <f t="shared" si="0"/>
        <v/>
      </c>
      <c r="L25" s="341">
        <f t="shared" si="1"/>
        <v>95.625</v>
      </c>
    </row>
    <row r="27" spans="1:12" ht="21" x14ac:dyDescent="0.35">
      <c r="F27" s="344" t="s">
        <v>46</v>
      </c>
      <c r="G27" s="344"/>
      <c r="H27" s="16"/>
      <c r="J27" s="343" t="str">
        <f>IF(H27="","",IF(H27=L27,1,0))</f>
        <v/>
      </c>
      <c r="L27" s="341">
        <f>SUM(L7:L26)</f>
        <v>10134.663500000001</v>
      </c>
    </row>
    <row r="103" spans="1:8" x14ac:dyDescent="0.35">
      <c r="A103" s="345" t="s">
        <v>14</v>
      </c>
      <c r="B103" s="346"/>
      <c r="C103" s="346"/>
      <c r="D103" s="346"/>
      <c r="E103" s="346"/>
      <c r="F103" s="346"/>
      <c r="G103" s="346"/>
      <c r="H103" s="347"/>
    </row>
    <row r="104" spans="1:8" x14ac:dyDescent="0.35">
      <c r="A104" s="348"/>
      <c r="B104" s="346"/>
      <c r="C104" s="346"/>
      <c r="D104" s="346"/>
      <c r="E104" s="346"/>
      <c r="F104" s="346"/>
      <c r="G104" s="346"/>
      <c r="H104" s="347"/>
    </row>
    <row r="105" spans="1:8" x14ac:dyDescent="0.35">
      <c r="A105" s="348"/>
      <c r="B105" s="346"/>
      <c r="C105" s="346"/>
      <c r="D105" s="346"/>
      <c r="E105" s="346"/>
      <c r="F105" s="346"/>
      <c r="G105" s="346"/>
      <c r="H105" s="347"/>
    </row>
    <row r="106" spans="1:8" x14ac:dyDescent="0.35">
      <c r="A106" s="358"/>
      <c r="B106" s="359"/>
      <c r="C106" s="359"/>
      <c r="D106" s="359"/>
      <c r="E106" s="359"/>
      <c r="F106" s="411" t="s">
        <v>45</v>
      </c>
      <c r="G106" s="411"/>
      <c r="H106" s="360"/>
    </row>
    <row r="107" spans="1:8" x14ac:dyDescent="0.35">
      <c r="A107" s="361" t="s">
        <v>211</v>
      </c>
      <c r="B107" s="362" t="s">
        <v>7</v>
      </c>
      <c r="C107" s="362" t="s">
        <v>212</v>
      </c>
      <c r="D107" s="362" t="s">
        <v>213</v>
      </c>
      <c r="E107" s="362" t="s">
        <v>214</v>
      </c>
      <c r="F107" s="363" t="s">
        <v>9</v>
      </c>
      <c r="G107" s="363" t="s">
        <v>165</v>
      </c>
      <c r="H107" s="362" t="s">
        <v>215</v>
      </c>
    </row>
    <row r="108" spans="1:8" ht="21" x14ac:dyDescent="0.35">
      <c r="A108" s="364">
        <v>43084</v>
      </c>
      <c r="B108" s="365" t="s">
        <v>152</v>
      </c>
      <c r="C108" s="366">
        <v>39</v>
      </c>
      <c r="D108" s="367">
        <v>4</v>
      </c>
      <c r="E108" s="368">
        <f>C108*D108</f>
        <v>156</v>
      </c>
      <c r="F108" s="369">
        <v>0.21</v>
      </c>
      <c r="G108" s="368">
        <f>F108*E108</f>
        <v>32.76</v>
      </c>
      <c r="H108" s="368">
        <f>E108-G108</f>
        <v>123.24000000000001</v>
      </c>
    </row>
    <row r="109" spans="1:8" ht="21" x14ac:dyDescent="0.35">
      <c r="A109" s="364">
        <v>43087</v>
      </c>
      <c r="B109" s="365" t="s">
        <v>152</v>
      </c>
      <c r="C109" s="366">
        <v>14</v>
      </c>
      <c r="D109" s="367">
        <v>30</v>
      </c>
      <c r="E109" s="368">
        <f t="shared" ref="E109:E126" si="2">C109*D109</f>
        <v>420</v>
      </c>
      <c r="F109" s="369">
        <v>0.01</v>
      </c>
      <c r="G109" s="368">
        <f t="shared" ref="G109:G126" si="3">F109*E109</f>
        <v>4.2</v>
      </c>
      <c r="H109" s="368">
        <f t="shared" ref="H109:H126" si="4">E109-G109</f>
        <v>415.8</v>
      </c>
    </row>
    <row r="110" spans="1:8" ht="21" x14ac:dyDescent="0.35">
      <c r="A110" s="364">
        <v>43088</v>
      </c>
      <c r="B110" s="365" t="s">
        <v>152</v>
      </c>
      <c r="C110" s="366">
        <v>12.5</v>
      </c>
      <c r="D110" s="367">
        <v>35</v>
      </c>
      <c r="E110" s="368">
        <f t="shared" si="2"/>
        <v>437.5</v>
      </c>
      <c r="F110" s="369">
        <v>0.1</v>
      </c>
      <c r="G110" s="368">
        <f t="shared" si="3"/>
        <v>43.75</v>
      </c>
      <c r="H110" s="368">
        <f t="shared" si="4"/>
        <v>393.75</v>
      </c>
    </row>
    <row r="111" spans="1:8" ht="21" x14ac:dyDescent="0.35">
      <c r="A111" s="364">
        <v>43088</v>
      </c>
      <c r="B111" s="365" t="s">
        <v>153</v>
      </c>
      <c r="C111" s="366">
        <v>18</v>
      </c>
      <c r="D111" s="367">
        <v>18</v>
      </c>
      <c r="E111" s="368">
        <f t="shared" si="2"/>
        <v>324</v>
      </c>
      <c r="F111" s="369">
        <v>0.11</v>
      </c>
      <c r="G111" s="368">
        <f t="shared" si="3"/>
        <v>35.64</v>
      </c>
      <c r="H111" s="368">
        <f t="shared" si="4"/>
        <v>288.36</v>
      </c>
    </row>
    <row r="112" spans="1:8" ht="21" x14ac:dyDescent="0.35">
      <c r="A112" s="364">
        <v>43089</v>
      </c>
      <c r="B112" s="365" t="s">
        <v>154</v>
      </c>
      <c r="C112" s="366">
        <v>62.5</v>
      </c>
      <c r="D112" s="367">
        <v>12</v>
      </c>
      <c r="E112" s="368">
        <f t="shared" si="2"/>
        <v>750</v>
      </c>
      <c r="F112" s="369">
        <v>0.1</v>
      </c>
      <c r="G112" s="368">
        <f t="shared" si="3"/>
        <v>75</v>
      </c>
      <c r="H112" s="368">
        <f t="shared" si="4"/>
        <v>675</v>
      </c>
    </row>
    <row r="113" spans="1:8" ht="21" x14ac:dyDescent="0.35">
      <c r="A113" s="364">
        <v>43090</v>
      </c>
      <c r="B113" s="365" t="s">
        <v>155</v>
      </c>
      <c r="C113" s="366">
        <v>123.79</v>
      </c>
      <c r="D113" s="367">
        <v>35</v>
      </c>
      <c r="E113" s="368">
        <f t="shared" si="2"/>
        <v>4332.6500000000005</v>
      </c>
      <c r="F113" s="369">
        <v>0.11</v>
      </c>
      <c r="G113" s="368">
        <f t="shared" si="3"/>
        <v>476.59150000000005</v>
      </c>
      <c r="H113" s="368">
        <f t="shared" si="4"/>
        <v>3856.0585000000005</v>
      </c>
    </row>
    <row r="114" spans="1:8" ht="21" x14ac:dyDescent="0.35">
      <c r="A114" s="364">
        <v>43095</v>
      </c>
      <c r="B114" s="365" t="s">
        <v>156</v>
      </c>
      <c r="C114" s="366">
        <v>6</v>
      </c>
      <c r="D114" s="367">
        <v>10</v>
      </c>
      <c r="E114" s="368">
        <f t="shared" si="2"/>
        <v>60</v>
      </c>
      <c r="F114" s="369">
        <v>0.21</v>
      </c>
      <c r="G114" s="368">
        <f t="shared" si="3"/>
        <v>12.6</v>
      </c>
      <c r="H114" s="368">
        <f t="shared" si="4"/>
        <v>47.4</v>
      </c>
    </row>
    <row r="115" spans="1:8" ht="21" x14ac:dyDescent="0.35">
      <c r="A115" s="364">
        <v>43096</v>
      </c>
      <c r="B115" s="365" t="s">
        <v>152</v>
      </c>
      <c r="C115" s="366">
        <v>38</v>
      </c>
      <c r="D115" s="367">
        <v>4</v>
      </c>
      <c r="E115" s="368">
        <f t="shared" si="2"/>
        <v>152</v>
      </c>
      <c r="F115" s="369">
        <v>0.3</v>
      </c>
      <c r="G115" s="368">
        <f t="shared" si="3"/>
        <v>45.6</v>
      </c>
      <c r="H115" s="368">
        <f t="shared" si="4"/>
        <v>106.4</v>
      </c>
    </row>
    <row r="116" spans="1:8" ht="21" x14ac:dyDescent="0.35">
      <c r="A116" s="364">
        <v>43097</v>
      </c>
      <c r="B116" s="365" t="s">
        <v>157</v>
      </c>
      <c r="C116" s="366">
        <v>23.25</v>
      </c>
      <c r="D116" s="367">
        <v>20</v>
      </c>
      <c r="E116" s="368">
        <f t="shared" si="2"/>
        <v>465</v>
      </c>
      <c r="F116" s="369">
        <v>0.11</v>
      </c>
      <c r="G116" s="368">
        <f t="shared" si="3"/>
        <v>51.15</v>
      </c>
      <c r="H116" s="368">
        <f t="shared" si="4"/>
        <v>413.85</v>
      </c>
    </row>
    <row r="117" spans="1:8" ht="21" x14ac:dyDescent="0.35">
      <c r="A117" s="364">
        <v>43097</v>
      </c>
      <c r="B117" s="365" t="s">
        <v>158</v>
      </c>
      <c r="C117" s="366">
        <v>10</v>
      </c>
      <c r="D117" s="367">
        <v>15</v>
      </c>
      <c r="E117" s="368">
        <f t="shared" si="2"/>
        <v>150</v>
      </c>
      <c r="F117" s="369">
        <v>0.11</v>
      </c>
      <c r="G117" s="368">
        <f t="shared" si="3"/>
        <v>16.5</v>
      </c>
      <c r="H117" s="368">
        <f t="shared" si="4"/>
        <v>133.5</v>
      </c>
    </row>
    <row r="118" spans="1:8" ht="21" x14ac:dyDescent="0.35">
      <c r="A118" s="364">
        <v>43098</v>
      </c>
      <c r="B118" s="365" t="s">
        <v>159</v>
      </c>
      <c r="C118" s="366">
        <v>9</v>
      </c>
      <c r="D118" s="367">
        <v>70</v>
      </c>
      <c r="E118" s="368">
        <f t="shared" si="2"/>
        <v>630</v>
      </c>
      <c r="F118" s="369">
        <v>0.11</v>
      </c>
      <c r="G118" s="368">
        <f t="shared" si="3"/>
        <v>69.3</v>
      </c>
      <c r="H118" s="368">
        <f t="shared" si="4"/>
        <v>560.70000000000005</v>
      </c>
    </row>
    <row r="119" spans="1:8" ht="21" x14ac:dyDescent="0.35">
      <c r="A119" s="364">
        <v>43103</v>
      </c>
      <c r="B119" s="365" t="s">
        <v>154</v>
      </c>
      <c r="C119" s="366">
        <v>62.5</v>
      </c>
      <c r="D119" s="367">
        <v>12</v>
      </c>
      <c r="E119" s="368">
        <f t="shared" si="2"/>
        <v>750</v>
      </c>
      <c r="F119" s="369">
        <v>0.1</v>
      </c>
      <c r="G119" s="368">
        <f t="shared" si="3"/>
        <v>75</v>
      </c>
      <c r="H119" s="368">
        <f t="shared" si="4"/>
        <v>675</v>
      </c>
    </row>
    <row r="120" spans="1:8" ht="21" x14ac:dyDescent="0.35">
      <c r="A120" s="364">
        <v>43103</v>
      </c>
      <c r="B120" s="365" t="s">
        <v>160</v>
      </c>
      <c r="C120" s="366">
        <v>9.1999999999999993</v>
      </c>
      <c r="D120" s="367">
        <v>15</v>
      </c>
      <c r="E120" s="368">
        <f t="shared" si="2"/>
        <v>138</v>
      </c>
      <c r="F120" s="369">
        <v>0.11</v>
      </c>
      <c r="G120" s="368">
        <f t="shared" si="3"/>
        <v>15.18</v>
      </c>
      <c r="H120" s="368">
        <f t="shared" si="4"/>
        <v>122.82</v>
      </c>
    </row>
    <row r="121" spans="1:8" ht="21" x14ac:dyDescent="0.35">
      <c r="A121" s="364">
        <v>43103</v>
      </c>
      <c r="B121" s="365" t="s">
        <v>161</v>
      </c>
      <c r="C121" s="366">
        <v>19</v>
      </c>
      <c r="D121" s="367">
        <v>10</v>
      </c>
      <c r="E121" s="368">
        <f t="shared" si="2"/>
        <v>190</v>
      </c>
      <c r="F121" s="369">
        <v>0.21</v>
      </c>
      <c r="G121" s="368">
        <f t="shared" si="3"/>
        <v>39.9</v>
      </c>
      <c r="H121" s="368">
        <f t="shared" si="4"/>
        <v>150.1</v>
      </c>
    </row>
    <row r="122" spans="1:8" ht="21" x14ac:dyDescent="0.35">
      <c r="A122" s="364">
        <v>43104</v>
      </c>
      <c r="B122" s="365" t="s">
        <v>160</v>
      </c>
      <c r="C122" s="366">
        <v>9.1999999999999993</v>
      </c>
      <c r="D122" s="367">
        <v>49</v>
      </c>
      <c r="E122" s="368">
        <f t="shared" si="2"/>
        <v>450.79999999999995</v>
      </c>
      <c r="F122" s="369">
        <v>0.3</v>
      </c>
      <c r="G122" s="368">
        <f t="shared" si="3"/>
        <v>135.23999999999998</v>
      </c>
      <c r="H122" s="368">
        <f t="shared" si="4"/>
        <v>315.55999999999995</v>
      </c>
    </row>
    <row r="123" spans="1:8" ht="21" x14ac:dyDescent="0.35">
      <c r="A123" s="364">
        <v>43104</v>
      </c>
      <c r="B123" s="365" t="s">
        <v>162</v>
      </c>
      <c r="C123" s="366">
        <v>18</v>
      </c>
      <c r="D123" s="367">
        <v>30</v>
      </c>
      <c r="E123" s="368">
        <f t="shared" si="2"/>
        <v>540</v>
      </c>
      <c r="F123" s="369">
        <v>0.25</v>
      </c>
      <c r="G123" s="368">
        <f t="shared" si="3"/>
        <v>135</v>
      </c>
      <c r="H123" s="368">
        <f t="shared" si="4"/>
        <v>405</v>
      </c>
    </row>
    <row r="124" spans="1:8" ht="21" x14ac:dyDescent="0.35">
      <c r="A124" s="364">
        <v>43108</v>
      </c>
      <c r="B124" s="365" t="s">
        <v>154</v>
      </c>
      <c r="C124" s="366">
        <v>62.5</v>
      </c>
      <c r="D124" s="367">
        <v>4</v>
      </c>
      <c r="E124" s="368">
        <f t="shared" si="2"/>
        <v>250</v>
      </c>
      <c r="F124" s="369">
        <v>0.11</v>
      </c>
      <c r="G124" s="368">
        <f t="shared" si="3"/>
        <v>27.5</v>
      </c>
      <c r="H124" s="368">
        <f t="shared" si="4"/>
        <v>222.5</v>
      </c>
    </row>
    <row r="125" spans="1:8" ht="21" x14ac:dyDescent="0.35">
      <c r="A125" s="364">
        <v>43110</v>
      </c>
      <c r="B125" s="365" t="s">
        <v>163</v>
      </c>
      <c r="C125" s="366">
        <v>21</v>
      </c>
      <c r="D125" s="367">
        <v>60</v>
      </c>
      <c r="E125" s="368">
        <f t="shared" si="2"/>
        <v>1260</v>
      </c>
      <c r="F125" s="369">
        <v>0.1</v>
      </c>
      <c r="G125" s="368">
        <f t="shared" si="3"/>
        <v>126</v>
      </c>
      <c r="H125" s="368">
        <f t="shared" si="4"/>
        <v>1134</v>
      </c>
    </row>
    <row r="126" spans="1:8" ht="21" x14ac:dyDescent="0.35">
      <c r="A126" s="364">
        <v>43110</v>
      </c>
      <c r="B126" s="365" t="s">
        <v>164</v>
      </c>
      <c r="C126" s="366">
        <v>4.5</v>
      </c>
      <c r="D126" s="367">
        <v>25</v>
      </c>
      <c r="E126" s="368">
        <f t="shared" si="2"/>
        <v>112.5</v>
      </c>
      <c r="F126" s="369">
        <v>0.15</v>
      </c>
      <c r="G126" s="368">
        <f t="shared" si="3"/>
        <v>16.875</v>
      </c>
      <c r="H126" s="368">
        <f t="shared" si="4"/>
        <v>95.625</v>
      </c>
    </row>
    <row r="127" spans="1:8" x14ac:dyDescent="0.35">
      <c r="A127" s="358"/>
      <c r="B127" s="359"/>
      <c r="C127" s="359"/>
      <c r="D127" s="359"/>
      <c r="E127" s="359"/>
      <c r="F127" s="359"/>
      <c r="G127" s="359"/>
      <c r="H127" s="360"/>
    </row>
    <row r="128" spans="1:8" ht="21" x14ac:dyDescent="0.35">
      <c r="A128" s="358"/>
      <c r="B128" s="359"/>
      <c r="C128" s="359"/>
      <c r="D128" s="359"/>
      <c r="E128" s="359"/>
      <c r="F128" s="370" t="s">
        <v>46</v>
      </c>
      <c r="G128" s="370"/>
      <c r="H128" s="371">
        <f>SUM(H108:H127)</f>
        <v>10134.663500000001</v>
      </c>
    </row>
  </sheetData>
  <mergeCells count="2">
    <mergeCell ref="F5:G5"/>
    <mergeCell ref="F106:G106"/>
  </mergeCells>
  <printOptions gridLines="1" gridLinesSet="0"/>
  <pageMargins left="0.78740157499999996" right="0.78740157499999996" top="0.984251969" bottom="0.984251969" header="0.51181102300000003" footer="0.51181102300000003"/>
  <pageSetup paperSize="9" orientation="portrait" horizontalDpi="300" verticalDpi="0" r:id="rId1"/>
  <headerFooter alignWithMargins="0">
    <oddHeader>&amp;A</oddHeader>
    <oddFooter>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showGridLines="0" workbookViewId="0"/>
  </sheetViews>
  <sheetFormatPr baseColWidth="10" defaultColWidth="11.54296875" defaultRowHeight="18" x14ac:dyDescent="0.35"/>
  <cols>
    <col min="1" max="1" width="5" style="58" customWidth="1"/>
    <col min="2" max="2" width="8.90625" style="58" customWidth="1"/>
    <col min="3" max="3" width="21.54296875" style="58" customWidth="1"/>
    <col min="4" max="5" width="8.54296875" style="58" customWidth="1"/>
    <col min="6" max="6" width="16" style="58" customWidth="1"/>
    <col min="7" max="7" width="13.08984375" style="58" customWidth="1"/>
    <col min="8" max="8" width="9.81640625" style="58" customWidth="1"/>
    <col min="9" max="9" width="13.90625" style="58" customWidth="1"/>
    <col min="10" max="16384" width="11.54296875" style="58"/>
  </cols>
  <sheetData>
    <row r="1" spans="1:9" x14ac:dyDescent="0.35">
      <c r="A1" s="57" t="s">
        <v>200</v>
      </c>
      <c r="B1" s="32"/>
      <c r="C1" s="32" t="s">
        <v>115</v>
      </c>
      <c r="D1" s="32"/>
      <c r="E1" s="32"/>
      <c r="F1" s="32"/>
      <c r="G1" s="32"/>
      <c r="H1" s="32"/>
      <c r="I1" s="32"/>
    </row>
    <row r="2" spans="1:9" x14ac:dyDescent="0.35">
      <c r="A2" s="32"/>
      <c r="B2" s="32"/>
      <c r="C2" s="32" t="s">
        <v>116</v>
      </c>
      <c r="D2" s="32"/>
      <c r="E2" s="32"/>
      <c r="F2" s="32"/>
      <c r="G2" s="32"/>
      <c r="H2" s="32"/>
      <c r="I2" s="32"/>
    </row>
    <row r="3" spans="1:9" x14ac:dyDescent="0.35">
      <c r="A3" s="32"/>
      <c r="B3" s="32"/>
      <c r="C3" s="32" t="s">
        <v>117</v>
      </c>
      <c r="D3" s="32"/>
      <c r="E3" s="32"/>
      <c r="F3" s="32"/>
      <c r="G3" s="32"/>
      <c r="H3" s="32"/>
      <c r="I3" s="32"/>
    </row>
    <row r="4" spans="1:9" x14ac:dyDescent="0.35">
      <c r="A4" s="32"/>
      <c r="B4" s="32"/>
      <c r="C4" s="32" t="s">
        <v>118</v>
      </c>
      <c r="D4" s="32"/>
      <c r="E4" s="32"/>
      <c r="F4" s="32"/>
      <c r="G4" s="32"/>
      <c r="H4" s="32"/>
      <c r="I4" s="32"/>
    </row>
    <row r="5" spans="1:9" x14ac:dyDescent="0.35">
      <c r="I5" s="60"/>
    </row>
    <row r="6" spans="1:9" ht="46.2" x14ac:dyDescent="0.85">
      <c r="A6" s="90" t="s">
        <v>31</v>
      </c>
      <c r="B6" s="62"/>
      <c r="C6" s="62"/>
      <c r="D6" s="62"/>
      <c r="E6" s="62"/>
      <c r="F6" s="62"/>
      <c r="G6" s="62"/>
      <c r="H6" s="62"/>
      <c r="I6" s="63"/>
    </row>
    <row r="7" spans="1:9" x14ac:dyDescent="0.35">
      <c r="I7" s="60"/>
    </row>
    <row r="8" spans="1:9" x14ac:dyDescent="0.35">
      <c r="D8" s="64"/>
      <c r="E8" s="64"/>
      <c r="F8" s="64"/>
      <c r="G8" s="64"/>
      <c r="H8" s="64"/>
      <c r="I8" s="65"/>
    </row>
    <row r="9" spans="1:9" x14ac:dyDescent="0.35">
      <c r="A9" s="66" t="s">
        <v>32</v>
      </c>
      <c r="B9" s="66"/>
      <c r="C9" s="67" t="s">
        <v>33</v>
      </c>
      <c r="D9" s="66" t="s">
        <v>34</v>
      </c>
      <c r="E9" s="68"/>
      <c r="F9" s="66" t="s">
        <v>35</v>
      </c>
      <c r="G9" s="68"/>
      <c r="H9" s="69" t="s">
        <v>36</v>
      </c>
      <c r="I9" s="70"/>
    </row>
    <row r="10" spans="1:9" x14ac:dyDescent="0.35">
      <c r="A10" s="71"/>
      <c r="B10" s="72">
        <v>2255</v>
      </c>
      <c r="C10" s="73" t="s">
        <v>37</v>
      </c>
      <c r="D10" s="74">
        <v>2500</v>
      </c>
      <c r="E10" s="75"/>
      <c r="F10" s="74">
        <v>430</v>
      </c>
      <c r="G10" s="76"/>
      <c r="H10" s="412"/>
      <c r="I10" s="413"/>
    </row>
    <row r="11" spans="1:9" x14ac:dyDescent="0.35">
      <c r="A11" s="77"/>
      <c r="B11" s="77"/>
      <c r="C11" s="77"/>
      <c r="D11" s="78"/>
      <c r="E11" s="79"/>
      <c r="F11" s="78"/>
      <c r="G11" s="79"/>
      <c r="H11" s="80"/>
      <c r="I11" s="79"/>
    </row>
    <row r="12" spans="1:9" x14ac:dyDescent="0.35">
      <c r="A12" s="77"/>
      <c r="B12" s="77"/>
      <c r="C12" s="77"/>
      <c r="D12" s="78"/>
      <c r="E12" s="79"/>
      <c r="F12" s="78"/>
      <c r="G12" s="79"/>
      <c r="H12" s="80"/>
      <c r="I12" s="79"/>
    </row>
    <row r="13" spans="1:9" x14ac:dyDescent="0.35">
      <c r="A13" s="95" t="s">
        <v>38</v>
      </c>
      <c r="B13" s="95" t="s">
        <v>39</v>
      </c>
      <c r="C13" s="95" t="s">
        <v>40</v>
      </c>
      <c r="D13" s="98" t="s">
        <v>41</v>
      </c>
      <c r="E13" s="96" t="s">
        <v>42</v>
      </c>
      <c r="F13" s="95" t="s">
        <v>43</v>
      </c>
      <c r="G13" s="95" t="s">
        <v>44</v>
      </c>
      <c r="H13" s="95" t="s">
        <v>45</v>
      </c>
      <c r="I13" s="97" t="s">
        <v>46</v>
      </c>
    </row>
    <row r="14" spans="1:9" x14ac:dyDescent="0.35">
      <c r="A14" s="91">
        <v>1</v>
      </c>
      <c r="B14" s="92">
        <v>75400</v>
      </c>
      <c r="C14" s="93" t="s">
        <v>47</v>
      </c>
      <c r="D14" s="99">
        <v>1</v>
      </c>
      <c r="E14" s="94" t="s">
        <v>48</v>
      </c>
      <c r="F14" s="424">
        <v>400</v>
      </c>
      <c r="G14" s="424">
        <f>IF(D14="","",F14*D14)</f>
        <v>400</v>
      </c>
      <c r="H14" s="100">
        <v>0.2</v>
      </c>
      <c r="I14" s="200"/>
    </row>
    <row r="15" spans="1:9" x14ac:dyDescent="0.35">
      <c r="A15" s="91">
        <v>2</v>
      </c>
      <c r="B15" s="92">
        <v>76100</v>
      </c>
      <c r="C15" s="93" t="s">
        <v>49</v>
      </c>
      <c r="D15" s="99">
        <v>5</v>
      </c>
      <c r="E15" s="94" t="s">
        <v>48</v>
      </c>
      <c r="F15" s="424">
        <v>100</v>
      </c>
      <c r="G15" s="424">
        <f>IF(D15="","",F15*D15)</f>
        <v>500</v>
      </c>
      <c r="H15" s="100">
        <v>0.1</v>
      </c>
      <c r="I15" s="200"/>
    </row>
    <row r="16" spans="1:9" x14ac:dyDescent="0.35">
      <c r="A16" s="91">
        <v>3</v>
      </c>
      <c r="B16" s="92">
        <v>78600</v>
      </c>
      <c r="C16" s="93" t="s">
        <v>50</v>
      </c>
      <c r="D16" s="99">
        <v>1</v>
      </c>
      <c r="E16" s="94" t="s">
        <v>48</v>
      </c>
      <c r="F16" s="424">
        <v>600</v>
      </c>
      <c r="G16" s="424">
        <f>IF(D16="","",F16*D16)</f>
        <v>600</v>
      </c>
      <c r="H16" s="100"/>
      <c r="I16" s="200"/>
    </row>
    <row r="17" spans="1:10" x14ac:dyDescent="0.35">
      <c r="A17" s="61"/>
      <c r="B17" s="61"/>
      <c r="C17" s="61"/>
      <c r="D17" s="61"/>
      <c r="E17" s="61"/>
      <c r="F17" s="61"/>
      <c r="G17" s="81" t="str">
        <f>IF(TRIM(CLEAN(D17))="","",F17*D17)</f>
        <v/>
      </c>
      <c r="H17" s="61"/>
      <c r="I17" s="82" t="str">
        <f>IF(OR(TRIM(CLEAN(H17))="",TRIM(CLEAN(G17))=""),G17,G17-(G17*H17))</f>
        <v/>
      </c>
      <c r="J17" s="61"/>
    </row>
    <row r="18" spans="1:10" x14ac:dyDescent="0.35">
      <c r="I18" s="82"/>
    </row>
    <row r="19" spans="1:10" x14ac:dyDescent="0.35">
      <c r="E19" s="83" t="s">
        <v>51</v>
      </c>
      <c r="I19" s="200"/>
    </row>
    <row r="20" spans="1:10" x14ac:dyDescent="0.35">
      <c r="E20" s="84" t="s">
        <v>52</v>
      </c>
      <c r="F20" s="84"/>
      <c r="G20" s="84"/>
      <c r="H20" s="397">
        <v>7.6999999999999999E-2</v>
      </c>
      <c r="I20" s="200"/>
    </row>
    <row r="21" spans="1:10" x14ac:dyDescent="0.35">
      <c r="I21" s="82"/>
    </row>
    <row r="22" spans="1:10" x14ac:dyDescent="0.35">
      <c r="E22" s="85" t="s">
        <v>53</v>
      </c>
      <c r="F22" s="85"/>
      <c r="G22" s="85"/>
      <c r="H22" s="85"/>
      <c r="I22" s="201"/>
    </row>
    <row r="23" spans="1:10" x14ac:dyDescent="0.35">
      <c r="E23" s="77"/>
      <c r="F23" s="77"/>
      <c r="G23" s="77"/>
      <c r="H23" s="77"/>
      <c r="I23" s="86"/>
    </row>
    <row r="101" spans="1:11" x14ac:dyDescent="0.35">
      <c r="A101" s="87" t="s">
        <v>14</v>
      </c>
      <c r="B101" s="88"/>
      <c r="C101" s="88"/>
      <c r="D101" s="88"/>
      <c r="E101" s="88"/>
      <c r="F101" s="88"/>
      <c r="G101" s="88"/>
      <c r="H101" s="88"/>
      <c r="I101" s="88"/>
    </row>
    <row r="102" spans="1:11" x14ac:dyDescent="0.35">
      <c r="A102" s="101"/>
      <c r="B102" s="101"/>
      <c r="C102" s="101"/>
      <c r="D102" s="101"/>
      <c r="E102" s="101"/>
      <c r="F102" s="101"/>
      <c r="G102" s="101"/>
      <c r="H102" s="101"/>
      <c r="I102" s="101"/>
    </row>
    <row r="103" spans="1:11" ht="46.2" x14ac:dyDescent="0.85">
      <c r="A103" s="102" t="s">
        <v>31</v>
      </c>
      <c r="B103" s="103"/>
      <c r="C103" s="103"/>
      <c r="D103" s="103"/>
      <c r="E103" s="103"/>
      <c r="F103" s="103"/>
      <c r="G103" s="103"/>
      <c r="H103" s="103"/>
      <c r="I103" s="104"/>
    </row>
    <row r="104" spans="1:11" x14ac:dyDescent="0.35">
      <c r="A104" s="101"/>
      <c r="B104" s="101"/>
      <c r="C104" s="101"/>
      <c r="D104" s="101"/>
      <c r="E104" s="101"/>
      <c r="F104" s="101"/>
      <c r="G104" s="101"/>
      <c r="H104" s="101"/>
      <c r="I104" s="105"/>
      <c r="K104" s="89"/>
    </row>
    <row r="105" spans="1:11" x14ac:dyDescent="0.35">
      <c r="A105" s="101"/>
      <c r="B105" s="101"/>
      <c r="C105" s="101"/>
      <c r="D105" s="106"/>
      <c r="E105" s="106"/>
      <c r="F105" s="106"/>
      <c r="G105" s="106"/>
      <c r="H105" s="106"/>
      <c r="I105" s="107"/>
    </row>
    <row r="106" spans="1:11" x14ac:dyDescent="0.35">
      <c r="A106" s="108" t="s">
        <v>32</v>
      </c>
      <c r="B106" s="108"/>
      <c r="C106" s="109" t="s">
        <v>33</v>
      </c>
      <c r="D106" s="108" t="s">
        <v>34</v>
      </c>
      <c r="E106" s="110"/>
      <c r="F106" s="108" t="s">
        <v>35</v>
      </c>
      <c r="G106" s="110"/>
      <c r="H106" s="111" t="s">
        <v>36</v>
      </c>
      <c r="I106" s="112"/>
    </row>
    <row r="107" spans="1:11" x14ac:dyDescent="0.35">
      <c r="A107" s="113"/>
      <c r="B107" s="114">
        <v>2255</v>
      </c>
      <c r="C107" s="115" t="s">
        <v>37</v>
      </c>
      <c r="D107" s="116">
        <v>2500</v>
      </c>
      <c r="E107" s="117"/>
      <c r="F107" s="116">
        <v>430</v>
      </c>
      <c r="G107" s="118"/>
      <c r="H107" s="414">
        <f ca="1">TODAY()</f>
        <v>43486</v>
      </c>
      <c r="I107" s="415"/>
    </row>
    <row r="108" spans="1:11" x14ac:dyDescent="0.35">
      <c r="A108" s="119"/>
      <c r="B108" s="119"/>
      <c r="C108" s="119"/>
      <c r="D108" s="120"/>
      <c r="E108" s="121"/>
      <c r="F108" s="120"/>
      <c r="G108" s="121"/>
      <c r="H108" s="122"/>
      <c r="I108" s="121"/>
    </row>
    <row r="109" spans="1:11" x14ac:dyDescent="0.35">
      <c r="A109" s="119"/>
      <c r="B109" s="119"/>
      <c r="C109" s="119"/>
      <c r="D109" s="120"/>
      <c r="E109" s="121"/>
      <c r="F109" s="120"/>
      <c r="G109" s="121"/>
      <c r="H109" s="122"/>
      <c r="I109" s="121"/>
    </row>
    <row r="110" spans="1:11" x14ac:dyDescent="0.35">
      <c r="A110" s="123" t="s">
        <v>38</v>
      </c>
      <c r="B110" s="123" t="s">
        <v>39</v>
      </c>
      <c r="C110" s="123" t="s">
        <v>40</v>
      </c>
      <c r="D110" s="124" t="s">
        <v>41</v>
      </c>
      <c r="E110" s="125" t="s">
        <v>42</v>
      </c>
      <c r="F110" s="123" t="s">
        <v>43</v>
      </c>
      <c r="G110" s="123" t="s">
        <v>44</v>
      </c>
      <c r="H110" s="123" t="s">
        <v>45</v>
      </c>
      <c r="I110" s="126" t="s">
        <v>46</v>
      </c>
    </row>
    <row r="111" spans="1:11" x14ac:dyDescent="0.35">
      <c r="A111" s="127">
        <v>1</v>
      </c>
      <c r="B111" s="128">
        <v>75400</v>
      </c>
      <c r="C111" s="129" t="s">
        <v>47</v>
      </c>
      <c r="D111" s="130">
        <v>1</v>
      </c>
      <c r="E111" s="131" t="s">
        <v>48</v>
      </c>
      <c r="F111" s="202">
        <v>400</v>
      </c>
      <c r="G111" s="202">
        <f>IF(D111="","",F111*D111)</f>
        <v>400</v>
      </c>
      <c r="H111" s="132">
        <v>0.2</v>
      </c>
      <c r="I111" s="203">
        <f>G111*(100%-H111)</f>
        <v>320</v>
      </c>
    </row>
    <row r="112" spans="1:11" x14ac:dyDescent="0.35">
      <c r="A112" s="127">
        <v>2</v>
      </c>
      <c r="B112" s="128">
        <v>76100</v>
      </c>
      <c r="C112" s="129" t="s">
        <v>49</v>
      </c>
      <c r="D112" s="130">
        <v>5</v>
      </c>
      <c r="E112" s="131" t="s">
        <v>48</v>
      </c>
      <c r="F112" s="202">
        <v>100</v>
      </c>
      <c r="G112" s="202">
        <f>IF(D112="","",F112*D112)</f>
        <v>500</v>
      </c>
      <c r="H112" s="132">
        <v>0.1</v>
      </c>
      <c r="I112" s="203">
        <f t="shared" ref="I112:I113" si="0">G112*(100%-H112)</f>
        <v>450</v>
      </c>
    </row>
    <row r="113" spans="1:9" x14ac:dyDescent="0.35">
      <c r="A113" s="127">
        <v>3</v>
      </c>
      <c r="B113" s="128">
        <v>78600</v>
      </c>
      <c r="C113" s="129" t="s">
        <v>50</v>
      </c>
      <c r="D113" s="130">
        <v>1</v>
      </c>
      <c r="E113" s="131" t="s">
        <v>48</v>
      </c>
      <c r="F113" s="202">
        <v>600</v>
      </c>
      <c r="G113" s="202">
        <f>IF(D113="","",F113*D113)</f>
        <v>600</v>
      </c>
      <c r="H113" s="132"/>
      <c r="I113" s="203">
        <f t="shared" si="0"/>
        <v>600</v>
      </c>
    </row>
    <row r="114" spans="1:9" x14ac:dyDescent="0.35">
      <c r="A114" s="133"/>
      <c r="B114" s="133"/>
      <c r="C114" s="133"/>
      <c r="D114" s="133"/>
      <c r="E114" s="133"/>
      <c r="F114" s="133"/>
      <c r="G114" s="134" t="str">
        <f>IF(TRIM(CLEAN(D114))="","",F114*D114)</f>
        <v/>
      </c>
      <c r="H114" s="133"/>
      <c r="I114" s="204" t="str">
        <f>IF(OR(TRIM(CLEAN(H114))="",TRIM(CLEAN(G114))=""),G114,G114-(G114*H114))</f>
        <v/>
      </c>
    </row>
    <row r="115" spans="1:9" x14ac:dyDescent="0.35">
      <c r="A115" s="101"/>
      <c r="B115" s="101"/>
      <c r="C115" s="101"/>
      <c r="D115" s="101"/>
      <c r="E115" s="101"/>
      <c r="F115" s="101"/>
      <c r="G115" s="101"/>
      <c r="H115" s="101"/>
      <c r="I115" s="204"/>
    </row>
    <row r="116" spans="1:9" x14ac:dyDescent="0.35">
      <c r="A116" s="101"/>
      <c r="B116" s="101"/>
      <c r="C116" s="101"/>
      <c r="D116" s="101"/>
      <c r="E116" s="135" t="s">
        <v>51</v>
      </c>
      <c r="F116" s="101"/>
      <c r="G116" s="101"/>
      <c r="H116" s="101"/>
      <c r="I116" s="203">
        <f>SUM(I111:I115)</f>
        <v>1370</v>
      </c>
    </row>
    <row r="117" spans="1:9" x14ac:dyDescent="0.35">
      <c r="A117" s="101"/>
      <c r="B117" s="101"/>
      <c r="C117" s="101"/>
      <c r="D117" s="101"/>
      <c r="E117" s="136" t="s">
        <v>52</v>
      </c>
      <c r="F117" s="136"/>
      <c r="G117" s="136"/>
      <c r="H117" s="398">
        <v>7.6999999999999999E-2</v>
      </c>
      <c r="I117" s="203">
        <f>I116*H117</f>
        <v>105.49</v>
      </c>
    </row>
    <row r="118" spans="1:9" x14ac:dyDescent="0.35">
      <c r="A118" s="101"/>
      <c r="B118" s="101"/>
      <c r="C118" s="101"/>
      <c r="D118" s="101"/>
      <c r="E118" s="101"/>
      <c r="F118" s="101"/>
      <c r="G118" s="101"/>
      <c r="H118" s="101"/>
      <c r="I118" s="204"/>
    </row>
    <row r="119" spans="1:9" x14ac:dyDescent="0.35">
      <c r="A119" s="101"/>
      <c r="B119" s="101"/>
      <c r="C119" s="101"/>
      <c r="D119" s="101"/>
      <c r="E119" s="137" t="s">
        <v>53</v>
      </c>
      <c r="F119" s="137"/>
      <c r="G119" s="137"/>
      <c r="H119" s="137"/>
      <c r="I119" s="205">
        <f>SUM(I116:I118)</f>
        <v>1475.49</v>
      </c>
    </row>
  </sheetData>
  <mergeCells count="2">
    <mergeCell ref="H10:I10"/>
    <mergeCell ref="H107:I107"/>
  </mergeCells>
  <pageMargins left="0.78740157480314965" right="0.39370078740157483" top="1.5748031496062993" bottom="0.98425196850393704" header="0.51181102300000003" footer="0.51181102300000003"/>
  <pageSetup paperSize="9" orientation="portrait" horizontalDpi="4294967292" verticalDpi="4294967292" copies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workbookViewId="0"/>
  </sheetViews>
  <sheetFormatPr baseColWidth="10" defaultColWidth="11.54296875" defaultRowHeight="18" x14ac:dyDescent="0.35"/>
  <cols>
    <col min="1" max="1" width="19.453125" style="9" customWidth="1"/>
    <col min="2" max="3" width="15.81640625" style="9" customWidth="1"/>
    <col min="4" max="16384" width="11.54296875" style="9"/>
  </cols>
  <sheetData>
    <row r="1" spans="1:6" x14ac:dyDescent="0.35">
      <c r="A1" s="57" t="s">
        <v>200</v>
      </c>
      <c r="B1" s="32" t="s">
        <v>127</v>
      </c>
      <c r="C1" s="32"/>
      <c r="D1" s="32"/>
      <c r="E1" s="32"/>
      <c r="F1" s="32"/>
    </row>
    <row r="2" spans="1:6" x14ac:dyDescent="0.35">
      <c r="A2" s="187"/>
      <c r="B2" s="59"/>
      <c r="C2" s="59"/>
      <c r="D2" s="59"/>
      <c r="E2" s="59"/>
      <c r="F2" s="188"/>
    </row>
    <row r="3" spans="1:6" s="188" customFormat="1" x14ac:dyDescent="0.35">
      <c r="A3" s="187"/>
      <c r="B3" s="59"/>
      <c r="C3" s="59"/>
      <c r="D3" s="59"/>
      <c r="E3" s="59"/>
    </row>
    <row r="4" spans="1:6" ht="46.2" x14ac:dyDescent="0.85">
      <c r="A4" s="42" t="s">
        <v>76</v>
      </c>
    </row>
    <row r="6" spans="1:6" x14ac:dyDescent="0.35">
      <c r="B6" s="189" t="s">
        <v>77</v>
      </c>
      <c r="C6" s="189" t="s">
        <v>78</v>
      </c>
    </row>
    <row r="8" spans="1:6" x14ac:dyDescent="0.35">
      <c r="A8" s="9" t="s">
        <v>79</v>
      </c>
      <c r="B8" s="190">
        <v>10000</v>
      </c>
      <c r="C8" s="190">
        <v>11500</v>
      </c>
    </row>
    <row r="9" spans="1:6" x14ac:dyDescent="0.35">
      <c r="A9" s="9" t="s">
        <v>45</v>
      </c>
      <c r="B9" s="191">
        <v>0.1</v>
      </c>
      <c r="C9" s="191">
        <v>0.12</v>
      </c>
    </row>
    <row r="10" spans="1:6" x14ac:dyDescent="0.35">
      <c r="A10" s="9" t="s">
        <v>80</v>
      </c>
      <c r="B10" s="191">
        <v>0.02</v>
      </c>
      <c r="C10" s="191">
        <v>0.03</v>
      </c>
    </row>
    <row r="11" spans="1:6" x14ac:dyDescent="0.35">
      <c r="A11" s="9" t="s">
        <v>81</v>
      </c>
      <c r="B11" s="190">
        <v>150</v>
      </c>
      <c r="C11" s="190">
        <v>200</v>
      </c>
    </row>
    <row r="13" spans="1:6" ht="18.600000000000001" thickBot="1" x14ac:dyDescent="0.4"/>
    <row r="14" spans="1:6" ht="18.600000000000001" thickBot="1" x14ac:dyDescent="0.4">
      <c r="A14" s="9" t="s">
        <v>79</v>
      </c>
      <c r="B14" s="155"/>
      <c r="C14" s="155"/>
    </row>
    <row r="15" spans="1:6" ht="18.600000000000001" thickBot="1" x14ac:dyDescent="0.4">
      <c r="A15" s="9" t="s">
        <v>217</v>
      </c>
      <c r="B15" s="155"/>
      <c r="C15" s="155"/>
    </row>
    <row r="16" spans="1:6" ht="18.600000000000001" thickBot="1" x14ac:dyDescent="0.4"/>
    <row r="17" spans="1:3" ht="18.600000000000001" thickBot="1" x14ac:dyDescent="0.4">
      <c r="A17" s="9" t="s">
        <v>82</v>
      </c>
      <c r="B17" s="155"/>
      <c r="C17" s="155"/>
    </row>
    <row r="18" spans="1:3" ht="18.600000000000001" thickBot="1" x14ac:dyDescent="0.4">
      <c r="A18" s="9" t="s">
        <v>216</v>
      </c>
      <c r="B18" s="155"/>
      <c r="C18" s="155"/>
    </row>
    <row r="19" spans="1:3" ht="18.600000000000001" thickBot="1" x14ac:dyDescent="0.4">
      <c r="B19" s="190"/>
      <c r="C19" s="190"/>
    </row>
    <row r="20" spans="1:3" ht="18.600000000000001" thickBot="1" x14ac:dyDescent="0.4">
      <c r="A20" s="9" t="s">
        <v>83</v>
      </c>
      <c r="B20" s="155"/>
      <c r="C20" s="155"/>
    </row>
    <row r="21" spans="1:3" ht="18.600000000000001" thickBot="1" x14ac:dyDescent="0.4">
      <c r="A21" s="9" t="s">
        <v>84</v>
      </c>
      <c r="B21" s="155"/>
      <c r="C21" s="155"/>
    </row>
    <row r="22" spans="1:3" ht="18.600000000000001" thickBot="1" x14ac:dyDescent="0.4">
      <c r="B22" s="190"/>
      <c r="C22" s="190"/>
    </row>
    <row r="23" spans="1:3" ht="18.600000000000001" thickBot="1" x14ac:dyDescent="0.4">
      <c r="A23" s="189" t="s">
        <v>85</v>
      </c>
      <c r="B23" s="155"/>
      <c r="C23" s="155"/>
    </row>
    <row r="100" spans="1:3" x14ac:dyDescent="0.35">
      <c r="A100" s="1" t="s">
        <v>14</v>
      </c>
      <c r="B100" s="1"/>
      <c r="C100" s="1"/>
    </row>
    <row r="101" spans="1:3" x14ac:dyDescent="0.35">
      <c r="A101" s="1"/>
      <c r="B101" s="1"/>
      <c r="C101" s="1"/>
    </row>
    <row r="102" spans="1:3" x14ac:dyDescent="0.35">
      <c r="A102" s="2" t="s">
        <v>76</v>
      </c>
      <c r="B102" s="1"/>
      <c r="C102" s="1"/>
    </row>
    <row r="103" spans="1:3" x14ac:dyDescent="0.35">
      <c r="A103" s="1"/>
      <c r="B103" s="1"/>
      <c r="C103" s="1"/>
    </row>
    <row r="104" spans="1:3" x14ac:dyDescent="0.35">
      <c r="A104" s="1"/>
      <c r="B104" s="2" t="s">
        <v>77</v>
      </c>
      <c r="C104" s="2" t="s">
        <v>78</v>
      </c>
    </row>
    <row r="105" spans="1:3" x14ac:dyDescent="0.35">
      <c r="A105" s="1"/>
      <c r="B105" s="1"/>
      <c r="C105" s="1"/>
    </row>
    <row r="106" spans="1:3" x14ac:dyDescent="0.35">
      <c r="A106" s="1" t="s">
        <v>79</v>
      </c>
      <c r="B106" s="192">
        <v>10000</v>
      </c>
      <c r="C106" s="192">
        <v>11500</v>
      </c>
    </row>
    <row r="107" spans="1:3" x14ac:dyDescent="0.35">
      <c r="A107" s="1" t="s">
        <v>45</v>
      </c>
      <c r="B107" s="193">
        <v>0.1</v>
      </c>
      <c r="C107" s="193">
        <v>0.12</v>
      </c>
    </row>
    <row r="108" spans="1:3" x14ac:dyDescent="0.35">
      <c r="A108" s="1" t="s">
        <v>80</v>
      </c>
      <c r="B108" s="193">
        <v>0.02</v>
      </c>
      <c r="C108" s="193">
        <v>0.03</v>
      </c>
    </row>
    <row r="109" spans="1:3" x14ac:dyDescent="0.35">
      <c r="A109" s="1" t="s">
        <v>81</v>
      </c>
      <c r="B109" s="192">
        <v>150</v>
      </c>
      <c r="C109" s="192">
        <v>200</v>
      </c>
    </row>
    <row r="110" spans="1:3" x14ac:dyDescent="0.35">
      <c r="A110" s="1"/>
      <c r="B110" s="1"/>
      <c r="C110" s="1"/>
    </row>
    <row r="111" spans="1:3" x14ac:dyDescent="0.35">
      <c r="A111" s="1"/>
      <c r="B111" s="1"/>
      <c r="C111" s="1"/>
    </row>
    <row r="112" spans="1:3" x14ac:dyDescent="0.35">
      <c r="A112" s="1" t="s">
        <v>79</v>
      </c>
      <c r="B112" s="192">
        <f>B106</f>
        <v>10000</v>
      </c>
      <c r="C112" s="192">
        <f>C106</f>
        <v>11500</v>
      </c>
    </row>
    <row r="113" spans="1:3" x14ac:dyDescent="0.35">
      <c r="A113" s="1" t="s">
        <v>217</v>
      </c>
      <c r="B113" s="192">
        <f>B112*B107</f>
        <v>1000</v>
      </c>
      <c r="C113" s="192">
        <f>C112*C107</f>
        <v>1380</v>
      </c>
    </row>
    <row r="114" spans="1:3" x14ac:dyDescent="0.35">
      <c r="A114" s="1"/>
      <c r="B114" s="1"/>
      <c r="C114" s="1"/>
    </row>
    <row r="115" spans="1:3" x14ac:dyDescent="0.35">
      <c r="A115" s="1" t="s">
        <v>82</v>
      </c>
      <c r="B115" s="192">
        <f>B112-B113</f>
        <v>9000</v>
      </c>
      <c r="C115" s="192">
        <f>C112-C113</f>
        <v>10120</v>
      </c>
    </row>
    <row r="116" spans="1:3" x14ac:dyDescent="0.35">
      <c r="A116" s="1" t="s">
        <v>216</v>
      </c>
      <c r="B116" s="192">
        <f>B115*B108</f>
        <v>180</v>
      </c>
      <c r="C116" s="192">
        <f>C115*C108</f>
        <v>303.59999999999997</v>
      </c>
    </row>
    <row r="117" spans="1:3" x14ac:dyDescent="0.35">
      <c r="A117" s="1"/>
      <c r="B117" s="192"/>
      <c r="C117" s="192"/>
    </row>
    <row r="118" spans="1:3" x14ac:dyDescent="0.35">
      <c r="A118" s="1" t="s">
        <v>83</v>
      </c>
      <c r="B118" s="192">
        <f>B115-B116</f>
        <v>8820</v>
      </c>
      <c r="C118" s="192">
        <f>C115-C116</f>
        <v>9816.4</v>
      </c>
    </row>
    <row r="119" spans="1:3" x14ac:dyDescent="0.35">
      <c r="A119" s="1" t="s">
        <v>84</v>
      </c>
      <c r="B119" s="192">
        <f>B109</f>
        <v>150</v>
      </c>
      <c r="C119" s="192">
        <f>C109</f>
        <v>200</v>
      </c>
    </row>
    <row r="120" spans="1:3" x14ac:dyDescent="0.35">
      <c r="A120" s="1"/>
      <c r="B120" s="192"/>
      <c r="C120" s="192"/>
    </row>
    <row r="121" spans="1:3" x14ac:dyDescent="0.35">
      <c r="A121" s="2" t="s">
        <v>85</v>
      </c>
      <c r="B121" s="194">
        <f>B118+B119</f>
        <v>8970</v>
      </c>
      <c r="C121" s="194">
        <f>C118+C119</f>
        <v>10016.4</v>
      </c>
    </row>
  </sheetData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zoomScale="90" zoomScaleNormal="90" workbookViewId="0"/>
  </sheetViews>
  <sheetFormatPr baseColWidth="10" defaultColWidth="11.54296875" defaultRowHeight="18" x14ac:dyDescent="0.35"/>
  <cols>
    <col min="1" max="1" width="16.36328125" style="9" customWidth="1"/>
    <col min="2" max="2" width="18.90625" style="9" customWidth="1"/>
    <col min="3" max="3" width="9.1796875" style="9" customWidth="1"/>
    <col min="4" max="4" width="17.90625" style="9" customWidth="1"/>
    <col min="5" max="5" width="11.54296875" style="9"/>
    <col min="6" max="6" width="17.90625" style="9" customWidth="1"/>
    <col min="7" max="7" width="17.7265625" style="9" bestFit="1" customWidth="1"/>
    <col min="8" max="8" width="11.54296875" style="9"/>
    <col min="9" max="9" width="16.81640625" style="9" customWidth="1"/>
    <col min="10" max="16384" width="11.54296875" style="9"/>
  </cols>
  <sheetData>
    <row r="1" spans="1:6" x14ac:dyDescent="0.35">
      <c r="A1" s="57" t="s">
        <v>200</v>
      </c>
      <c r="B1" s="32" t="s">
        <v>128</v>
      </c>
      <c r="C1" s="32"/>
      <c r="D1" s="32"/>
      <c r="E1" s="32"/>
      <c r="F1" s="32"/>
    </row>
    <row r="2" spans="1:6" x14ac:dyDescent="0.35">
      <c r="A2" s="32"/>
      <c r="B2" s="32"/>
      <c r="C2" s="32"/>
      <c r="D2" s="32"/>
      <c r="E2" s="32"/>
      <c r="F2" s="32"/>
    </row>
    <row r="5" spans="1:6" ht="46.2" x14ac:dyDescent="0.85">
      <c r="A5" s="42" t="s">
        <v>86</v>
      </c>
    </row>
    <row r="7" spans="1:6" x14ac:dyDescent="0.35">
      <c r="A7" s="401" t="s">
        <v>201</v>
      </c>
      <c r="B7" s="195">
        <v>40111</v>
      </c>
    </row>
    <row r="8" spans="1:6" x14ac:dyDescent="0.35">
      <c r="A8" s="401" t="s">
        <v>202</v>
      </c>
      <c r="B8" s="195" t="s">
        <v>87</v>
      </c>
    </row>
    <row r="9" spans="1:6" x14ac:dyDescent="0.35">
      <c r="A9" s="401" t="s">
        <v>203</v>
      </c>
      <c r="B9" s="195">
        <v>60</v>
      </c>
    </row>
    <row r="10" spans="1:6" x14ac:dyDescent="0.35">
      <c r="A10" s="401" t="s">
        <v>204</v>
      </c>
      <c r="B10" s="197">
        <v>1800</v>
      </c>
    </row>
    <row r="11" spans="1:6" x14ac:dyDescent="0.35">
      <c r="A11" s="401"/>
    </row>
    <row r="12" spans="1:6" x14ac:dyDescent="0.35">
      <c r="A12" s="401" t="s">
        <v>45</v>
      </c>
      <c r="B12" s="218">
        <v>0.4</v>
      </c>
    </row>
    <row r="13" spans="1:6" x14ac:dyDescent="0.35">
      <c r="A13" s="401" t="s">
        <v>80</v>
      </c>
      <c r="B13" s="218">
        <v>0.03</v>
      </c>
    </row>
    <row r="14" spans="1:6" x14ac:dyDescent="0.35">
      <c r="A14" s="401" t="s">
        <v>81</v>
      </c>
      <c r="B14" s="217">
        <v>45</v>
      </c>
      <c r="C14" s="220"/>
      <c r="D14" s="220"/>
    </row>
    <row r="15" spans="1:6" ht="18.600000000000001" thickBot="1" x14ac:dyDescent="0.4">
      <c r="C15" s="220"/>
      <c r="D15" s="220"/>
    </row>
    <row r="16" spans="1:6" ht="18.600000000000001" thickBot="1" x14ac:dyDescent="0.4">
      <c r="B16" s="9" t="s">
        <v>79</v>
      </c>
      <c r="C16" s="220"/>
      <c r="D16" s="155"/>
    </row>
    <row r="17" spans="1:5" ht="18.600000000000001" thickBot="1" x14ac:dyDescent="0.4">
      <c r="B17" s="9" t="s">
        <v>205</v>
      </c>
      <c r="C17" s="155"/>
      <c r="D17" s="155"/>
    </row>
    <row r="18" spans="1:5" ht="18.600000000000001" thickBot="1" x14ac:dyDescent="0.4">
      <c r="C18" s="220"/>
      <c r="D18" s="220"/>
    </row>
    <row r="19" spans="1:5" ht="18.600000000000001" thickBot="1" x14ac:dyDescent="0.4">
      <c r="B19" s="9" t="s">
        <v>82</v>
      </c>
      <c r="C19" s="220"/>
      <c r="D19" s="155"/>
    </row>
    <row r="20" spans="1:5" ht="18.600000000000001" thickBot="1" x14ac:dyDescent="0.4">
      <c r="B20" s="9" t="s">
        <v>206</v>
      </c>
      <c r="C20" s="155"/>
      <c r="D20" s="155"/>
    </row>
    <row r="21" spans="1:5" ht="18.600000000000001" thickBot="1" x14ac:dyDescent="0.4">
      <c r="C21" s="220"/>
      <c r="D21" s="220"/>
    </row>
    <row r="22" spans="1:5" ht="18.600000000000001" thickBot="1" x14ac:dyDescent="0.4">
      <c r="B22" s="9" t="s">
        <v>88</v>
      </c>
      <c r="C22" s="220"/>
      <c r="D22" s="155"/>
    </row>
    <row r="23" spans="1:5" ht="18.600000000000001" thickBot="1" x14ac:dyDescent="0.4">
      <c r="B23" s="9" t="s">
        <v>84</v>
      </c>
      <c r="C23" s="220"/>
      <c r="D23" s="155"/>
    </row>
    <row r="24" spans="1:5" ht="18.600000000000001" thickBot="1" x14ac:dyDescent="0.4">
      <c r="C24" s="220"/>
      <c r="D24" s="220"/>
    </row>
    <row r="25" spans="1:5" ht="18.600000000000001" thickBot="1" x14ac:dyDescent="0.4">
      <c r="A25" s="189"/>
      <c r="B25" s="189" t="s">
        <v>85</v>
      </c>
      <c r="C25" s="402"/>
      <c r="D25" s="403"/>
      <c r="E25" s="189"/>
    </row>
    <row r="100" spans="1:4" x14ac:dyDescent="0.35">
      <c r="A100" s="1" t="s">
        <v>14</v>
      </c>
      <c r="B100" s="1"/>
      <c r="C100" s="1"/>
      <c r="D100" s="1"/>
    </row>
    <row r="101" spans="1:4" x14ac:dyDescent="0.35">
      <c r="A101" s="1"/>
      <c r="B101" s="1"/>
      <c r="C101" s="1"/>
      <c r="D101" s="1"/>
    </row>
    <row r="102" spans="1:4" x14ac:dyDescent="0.35">
      <c r="A102" s="2" t="s">
        <v>86</v>
      </c>
      <c r="B102" s="1"/>
      <c r="C102" s="1"/>
      <c r="D102" s="1"/>
    </row>
    <row r="103" spans="1:4" x14ac:dyDescent="0.35">
      <c r="A103" s="1"/>
      <c r="B103" s="1"/>
      <c r="C103" s="1"/>
      <c r="D103" s="1"/>
    </row>
    <row r="104" spans="1:4" x14ac:dyDescent="0.35">
      <c r="A104" s="196" t="s">
        <v>201</v>
      </c>
      <c r="B104" s="196">
        <v>40111</v>
      </c>
      <c r="C104" s="1"/>
      <c r="D104" s="1"/>
    </row>
    <row r="105" spans="1:4" x14ac:dyDescent="0.35">
      <c r="A105" s="196" t="s">
        <v>202</v>
      </c>
      <c r="B105" s="196" t="s">
        <v>87</v>
      </c>
      <c r="C105" s="1"/>
      <c r="D105" s="1"/>
    </row>
    <row r="106" spans="1:4" x14ac:dyDescent="0.35">
      <c r="A106" s="196" t="s">
        <v>203</v>
      </c>
      <c r="B106" s="196">
        <v>60</v>
      </c>
      <c r="C106" s="1"/>
      <c r="D106" s="1"/>
    </row>
    <row r="107" spans="1:4" x14ac:dyDescent="0.35">
      <c r="A107" s="196" t="s">
        <v>204</v>
      </c>
      <c r="B107" s="214">
        <v>1800</v>
      </c>
      <c r="C107" s="1"/>
      <c r="D107" s="1"/>
    </row>
    <row r="108" spans="1:4" x14ac:dyDescent="0.35">
      <c r="A108" s="196"/>
      <c r="B108" s="1"/>
      <c r="C108" s="1"/>
      <c r="D108" s="1"/>
    </row>
    <row r="109" spans="1:4" x14ac:dyDescent="0.35">
      <c r="A109" s="196" t="s">
        <v>45</v>
      </c>
      <c r="B109" s="219">
        <v>0.4</v>
      </c>
      <c r="C109" s="1"/>
      <c r="D109" s="1"/>
    </row>
    <row r="110" spans="1:4" x14ac:dyDescent="0.35">
      <c r="A110" s="196" t="s">
        <v>80</v>
      </c>
      <c r="B110" s="219">
        <v>0.03</v>
      </c>
      <c r="C110" s="1"/>
      <c r="D110" s="1"/>
    </row>
    <row r="111" spans="1:4" x14ac:dyDescent="0.35">
      <c r="A111" s="196" t="s">
        <v>81</v>
      </c>
      <c r="B111" s="214">
        <v>45</v>
      </c>
      <c r="C111" s="1"/>
      <c r="D111" s="1"/>
    </row>
    <row r="112" spans="1:4" x14ac:dyDescent="0.35">
      <c r="A112" s="1"/>
      <c r="B112" s="1"/>
      <c r="C112" s="1"/>
      <c r="D112" s="1"/>
    </row>
    <row r="113" spans="1:4" x14ac:dyDescent="0.35">
      <c r="A113" s="1"/>
      <c r="B113" s="1" t="s">
        <v>79</v>
      </c>
      <c r="C113" s="1"/>
      <c r="D113" s="215">
        <f>B107*B106</f>
        <v>108000</v>
      </c>
    </row>
    <row r="114" spans="1:4" x14ac:dyDescent="0.35">
      <c r="A114" s="1"/>
      <c r="B114" s="1" t="s">
        <v>205</v>
      </c>
      <c r="C114" s="193">
        <f>B109</f>
        <v>0.4</v>
      </c>
      <c r="D114" s="215">
        <f>C114*D113</f>
        <v>43200</v>
      </c>
    </row>
    <row r="115" spans="1:4" x14ac:dyDescent="0.35">
      <c r="A115" s="1"/>
      <c r="B115" s="1"/>
      <c r="C115" s="193"/>
      <c r="D115" s="215"/>
    </row>
    <row r="116" spans="1:4" x14ac:dyDescent="0.35">
      <c r="A116" s="1"/>
      <c r="B116" s="1" t="s">
        <v>82</v>
      </c>
      <c r="C116" s="193"/>
      <c r="D116" s="215">
        <f>D113-D114</f>
        <v>64800</v>
      </c>
    </row>
    <row r="117" spans="1:4" x14ac:dyDescent="0.35">
      <c r="A117" s="1"/>
      <c r="B117" s="1" t="s">
        <v>206</v>
      </c>
      <c r="C117" s="193">
        <f>B110</f>
        <v>0.03</v>
      </c>
      <c r="D117" s="215">
        <f>C117*D116</f>
        <v>1944</v>
      </c>
    </row>
    <row r="118" spans="1:4" x14ac:dyDescent="0.35">
      <c r="A118" s="1"/>
      <c r="B118" s="1"/>
      <c r="C118" s="1"/>
      <c r="D118" s="215"/>
    </row>
    <row r="119" spans="1:4" x14ac:dyDescent="0.35">
      <c r="A119" s="1"/>
      <c r="B119" s="1" t="s">
        <v>88</v>
      </c>
      <c r="C119" s="1"/>
      <c r="D119" s="215">
        <f>D116-D117</f>
        <v>62856</v>
      </c>
    </row>
    <row r="120" spans="1:4" x14ac:dyDescent="0.35">
      <c r="A120" s="1"/>
      <c r="B120" s="1" t="s">
        <v>84</v>
      </c>
      <c r="C120" s="1"/>
      <c r="D120" s="215">
        <f>B111</f>
        <v>45</v>
      </c>
    </row>
    <row r="121" spans="1:4" x14ac:dyDescent="0.35">
      <c r="A121" s="1"/>
      <c r="B121" s="1"/>
      <c r="C121" s="1"/>
      <c r="D121" s="215"/>
    </row>
    <row r="122" spans="1:4" x14ac:dyDescent="0.35">
      <c r="A122" s="1"/>
      <c r="B122" s="1" t="s">
        <v>85</v>
      </c>
      <c r="C122" s="1"/>
      <c r="D122" s="216">
        <f>SUM(D119:D120)</f>
        <v>62901</v>
      </c>
    </row>
  </sheetData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"/>
  <sheetViews>
    <sheetView workbookViewId="0"/>
  </sheetViews>
  <sheetFormatPr baseColWidth="10" defaultRowHeight="15" x14ac:dyDescent="0.25"/>
  <cols>
    <col min="1" max="1" width="21.36328125" style="337" bestFit="1" customWidth="1"/>
    <col min="2" max="2" width="9.6328125" style="337" bestFit="1" customWidth="1"/>
    <col min="3" max="3" width="10.6328125" style="337" bestFit="1" customWidth="1"/>
    <col min="4" max="5" width="9.6328125" style="337" bestFit="1" customWidth="1"/>
    <col min="6" max="6" width="11.6328125" style="337" bestFit="1" customWidth="1"/>
    <col min="7" max="7" width="11.54296875" style="337"/>
    <col min="8" max="12" width="5.81640625" style="337" customWidth="1"/>
    <col min="13" max="16" width="7" style="337" hidden="1" customWidth="1"/>
    <col min="17" max="17" width="10.6328125" style="337" hidden="1" customWidth="1"/>
    <col min="18" max="256" width="11.54296875" style="337"/>
    <col min="257" max="257" width="21.36328125" style="337" bestFit="1" customWidth="1"/>
    <col min="258" max="258" width="9.6328125" style="337" bestFit="1" customWidth="1"/>
    <col min="259" max="259" width="10.6328125" style="337" bestFit="1" customWidth="1"/>
    <col min="260" max="261" width="9.6328125" style="337" bestFit="1" customWidth="1"/>
    <col min="262" max="262" width="10.81640625" style="337" bestFit="1" customWidth="1"/>
    <col min="263" max="263" width="11.54296875" style="337"/>
    <col min="264" max="268" width="5.81640625" style="337" customWidth="1"/>
    <col min="269" max="273" width="0" style="337" hidden="1" customWidth="1"/>
    <col min="274" max="512" width="11.54296875" style="337"/>
    <col min="513" max="513" width="21.36328125" style="337" bestFit="1" customWidth="1"/>
    <col min="514" max="514" width="9.6328125" style="337" bestFit="1" customWidth="1"/>
    <col min="515" max="515" width="10.6328125" style="337" bestFit="1" customWidth="1"/>
    <col min="516" max="517" width="9.6328125" style="337" bestFit="1" customWidth="1"/>
    <col min="518" max="518" width="10.81640625" style="337" bestFit="1" customWidth="1"/>
    <col min="519" max="519" width="11.54296875" style="337"/>
    <col min="520" max="524" width="5.81640625" style="337" customWidth="1"/>
    <col min="525" max="529" width="0" style="337" hidden="1" customWidth="1"/>
    <col min="530" max="768" width="11.54296875" style="337"/>
    <col min="769" max="769" width="21.36328125" style="337" bestFit="1" customWidth="1"/>
    <col min="770" max="770" width="9.6328125" style="337" bestFit="1" customWidth="1"/>
    <col min="771" max="771" width="10.6328125" style="337" bestFit="1" customWidth="1"/>
    <col min="772" max="773" width="9.6328125" style="337" bestFit="1" customWidth="1"/>
    <col min="774" max="774" width="10.81640625" style="337" bestFit="1" customWidth="1"/>
    <col min="775" max="775" width="11.54296875" style="337"/>
    <col min="776" max="780" width="5.81640625" style="337" customWidth="1"/>
    <col min="781" max="785" width="0" style="337" hidden="1" customWidth="1"/>
    <col min="786" max="1024" width="11.54296875" style="337"/>
    <col min="1025" max="1025" width="21.36328125" style="337" bestFit="1" customWidth="1"/>
    <col min="1026" max="1026" width="9.6328125" style="337" bestFit="1" customWidth="1"/>
    <col min="1027" max="1027" width="10.6328125" style="337" bestFit="1" customWidth="1"/>
    <col min="1028" max="1029" width="9.6328125" style="337" bestFit="1" customWidth="1"/>
    <col min="1030" max="1030" width="10.81640625" style="337" bestFit="1" customWidth="1"/>
    <col min="1031" max="1031" width="11.54296875" style="337"/>
    <col min="1032" max="1036" width="5.81640625" style="337" customWidth="1"/>
    <col min="1037" max="1041" width="0" style="337" hidden="1" customWidth="1"/>
    <col min="1042" max="1280" width="11.54296875" style="337"/>
    <col min="1281" max="1281" width="21.36328125" style="337" bestFit="1" customWidth="1"/>
    <col min="1282" max="1282" width="9.6328125" style="337" bestFit="1" customWidth="1"/>
    <col min="1283" max="1283" width="10.6328125" style="337" bestFit="1" customWidth="1"/>
    <col min="1284" max="1285" width="9.6328125" style="337" bestFit="1" customWidth="1"/>
    <col min="1286" max="1286" width="10.81640625" style="337" bestFit="1" customWidth="1"/>
    <col min="1287" max="1287" width="11.54296875" style="337"/>
    <col min="1288" max="1292" width="5.81640625" style="337" customWidth="1"/>
    <col min="1293" max="1297" width="0" style="337" hidden="1" customWidth="1"/>
    <col min="1298" max="1536" width="11.54296875" style="337"/>
    <col min="1537" max="1537" width="21.36328125" style="337" bestFit="1" customWidth="1"/>
    <col min="1538" max="1538" width="9.6328125" style="337" bestFit="1" customWidth="1"/>
    <col min="1539" max="1539" width="10.6328125" style="337" bestFit="1" customWidth="1"/>
    <col min="1540" max="1541" width="9.6328125" style="337" bestFit="1" customWidth="1"/>
    <col min="1542" max="1542" width="10.81640625" style="337" bestFit="1" customWidth="1"/>
    <col min="1543" max="1543" width="11.54296875" style="337"/>
    <col min="1544" max="1548" width="5.81640625" style="337" customWidth="1"/>
    <col min="1549" max="1553" width="0" style="337" hidden="1" customWidth="1"/>
    <col min="1554" max="1792" width="11.54296875" style="337"/>
    <col min="1793" max="1793" width="21.36328125" style="337" bestFit="1" customWidth="1"/>
    <col min="1794" max="1794" width="9.6328125" style="337" bestFit="1" customWidth="1"/>
    <col min="1795" max="1795" width="10.6328125" style="337" bestFit="1" customWidth="1"/>
    <col min="1796" max="1797" width="9.6328125" style="337" bestFit="1" customWidth="1"/>
    <col min="1798" max="1798" width="10.81640625" style="337" bestFit="1" customWidth="1"/>
    <col min="1799" max="1799" width="11.54296875" style="337"/>
    <col min="1800" max="1804" width="5.81640625" style="337" customWidth="1"/>
    <col min="1805" max="1809" width="0" style="337" hidden="1" customWidth="1"/>
    <col min="1810" max="2048" width="11.54296875" style="337"/>
    <col min="2049" max="2049" width="21.36328125" style="337" bestFit="1" customWidth="1"/>
    <col min="2050" max="2050" width="9.6328125" style="337" bestFit="1" customWidth="1"/>
    <col min="2051" max="2051" width="10.6328125" style="337" bestFit="1" customWidth="1"/>
    <col min="2052" max="2053" width="9.6328125" style="337" bestFit="1" customWidth="1"/>
    <col min="2054" max="2054" width="10.81640625" style="337" bestFit="1" customWidth="1"/>
    <col min="2055" max="2055" width="11.54296875" style="337"/>
    <col min="2056" max="2060" width="5.81640625" style="337" customWidth="1"/>
    <col min="2061" max="2065" width="0" style="337" hidden="1" customWidth="1"/>
    <col min="2066" max="2304" width="11.54296875" style="337"/>
    <col min="2305" max="2305" width="21.36328125" style="337" bestFit="1" customWidth="1"/>
    <col min="2306" max="2306" width="9.6328125" style="337" bestFit="1" customWidth="1"/>
    <col min="2307" max="2307" width="10.6328125" style="337" bestFit="1" customWidth="1"/>
    <col min="2308" max="2309" width="9.6328125" style="337" bestFit="1" customWidth="1"/>
    <col min="2310" max="2310" width="10.81640625" style="337" bestFit="1" customWidth="1"/>
    <col min="2311" max="2311" width="11.54296875" style="337"/>
    <col min="2312" max="2316" width="5.81640625" style="337" customWidth="1"/>
    <col min="2317" max="2321" width="0" style="337" hidden="1" customWidth="1"/>
    <col min="2322" max="2560" width="11.54296875" style="337"/>
    <col min="2561" max="2561" width="21.36328125" style="337" bestFit="1" customWidth="1"/>
    <col min="2562" max="2562" width="9.6328125" style="337" bestFit="1" customWidth="1"/>
    <col min="2563" max="2563" width="10.6328125" style="337" bestFit="1" customWidth="1"/>
    <col min="2564" max="2565" width="9.6328125" style="337" bestFit="1" customWidth="1"/>
    <col min="2566" max="2566" width="10.81640625" style="337" bestFit="1" customWidth="1"/>
    <col min="2567" max="2567" width="11.54296875" style="337"/>
    <col min="2568" max="2572" width="5.81640625" style="337" customWidth="1"/>
    <col min="2573" max="2577" width="0" style="337" hidden="1" customWidth="1"/>
    <col min="2578" max="2816" width="11.54296875" style="337"/>
    <col min="2817" max="2817" width="21.36328125" style="337" bestFit="1" customWidth="1"/>
    <col min="2818" max="2818" width="9.6328125" style="337" bestFit="1" customWidth="1"/>
    <col min="2819" max="2819" width="10.6328125" style="337" bestFit="1" customWidth="1"/>
    <col min="2820" max="2821" width="9.6328125" style="337" bestFit="1" customWidth="1"/>
    <col min="2822" max="2822" width="10.81640625" style="337" bestFit="1" customWidth="1"/>
    <col min="2823" max="2823" width="11.54296875" style="337"/>
    <col min="2824" max="2828" width="5.81640625" style="337" customWidth="1"/>
    <col min="2829" max="2833" width="0" style="337" hidden="1" customWidth="1"/>
    <col min="2834" max="3072" width="11.54296875" style="337"/>
    <col min="3073" max="3073" width="21.36328125" style="337" bestFit="1" customWidth="1"/>
    <col min="3074" max="3074" width="9.6328125" style="337" bestFit="1" customWidth="1"/>
    <col min="3075" max="3075" width="10.6328125" style="337" bestFit="1" customWidth="1"/>
    <col min="3076" max="3077" width="9.6328125" style="337" bestFit="1" customWidth="1"/>
    <col min="3078" max="3078" width="10.81640625" style="337" bestFit="1" customWidth="1"/>
    <col min="3079" max="3079" width="11.54296875" style="337"/>
    <col min="3080" max="3084" width="5.81640625" style="337" customWidth="1"/>
    <col min="3085" max="3089" width="0" style="337" hidden="1" customWidth="1"/>
    <col min="3090" max="3328" width="11.54296875" style="337"/>
    <col min="3329" max="3329" width="21.36328125" style="337" bestFit="1" customWidth="1"/>
    <col min="3330" max="3330" width="9.6328125" style="337" bestFit="1" customWidth="1"/>
    <col min="3331" max="3331" width="10.6328125" style="337" bestFit="1" customWidth="1"/>
    <col min="3332" max="3333" width="9.6328125" style="337" bestFit="1" customWidth="1"/>
    <col min="3334" max="3334" width="10.81640625" style="337" bestFit="1" customWidth="1"/>
    <col min="3335" max="3335" width="11.54296875" style="337"/>
    <col min="3336" max="3340" width="5.81640625" style="337" customWidth="1"/>
    <col min="3341" max="3345" width="0" style="337" hidden="1" customWidth="1"/>
    <col min="3346" max="3584" width="11.54296875" style="337"/>
    <col min="3585" max="3585" width="21.36328125" style="337" bestFit="1" customWidth="1"/>
    <col min="3586" max="3586" width="9.6328125" style="337" bestFit="1" customWidth="1"/>
    <col min="3587" max="3587" width="10.6328125" style="337" bestFit="1" customWidth="1"/>
    <col min="3588" max="3589" width="9.6328125" style="337" bestFit="1" customWidth="1"/>
    <col min="3590" max="3590" width="10.81640625" style="337" bestFit="1" customWidth="1"/>
    <col min="3591" max="3591" width="11.54296875" style="337"/>
    <col min="3592" max="3596" width="5.81640625" style="337" customWidth="1"/>
    <col min="3597" max="3601" width="0" style="337" hidden="1" customWidth="1"/>
    <col min="3602" max="3840" width="11.54296875" style="337"/>
    <col min="3841" max="3841" width="21.36328125" style="337" bestFit="1" customWidth="1"/>
    <col min="3842" max="3842" width="9.6328125" style="337" bestFit="1" customWidth="1"/>
    <col min="3843" max="3843" width="10.6328125" style="337" bestFit="1" customWidth="1"/>
    <col min="3844" max="3845" width="9.6328125" style="337" bestFit="1" customWidth="1"/>
    <col min="3846" max="3846" width="10.81640625" style="337" bestFit="1" customWidth="1"/>
    <col min="3847" max="3847" width="11.54296875" style="337"/>
    <col min="3848" max="3852" width="5.81640625" style="337" customWidth="1"/>
    <col min="3853" max="3857" width="0" style="337" hidden="1" customWidth="1"/>
    <col min="3858" max="4096" width="11.54296875" style="337"/>
    <col min="4097" max="4097" width="21.36328125" style="337" bestFit="1" customWidth="1"/>
    <col min="4098" max="4098" width="9.6328125" style="337" bestFit="1" customWidth="1"/>
    <col min="4099" max="4099" width="10.6328125" style="337" bestFit="1" customWidth="1"/>
    <col min="4100" max="4101" width="9.6328125" style="337" bestFit="1" customWidth="1"/>
    <col min="4102" max="4102" width="10.81640625" style="337" bestFit="1" customWidth="1"/>
    <col min="4103" max="4103" width="11.54296875" style="337"/>
    <col min="4104" max="4108" width="5.81640625" style="337" customWidth="1"/>
    <col min="4109" max="4113" width="0" style="337" hidden="1" customWidth="1"/>
    <col min="4114" max="4352" width="11.54296875" style="337"/>
    <col min="4353" max="4353" width="21.36328125" style="337" bestFit="1" customWidth="1"/>
    <col min="4354" max="4354" width="9.6328125" style="337" bestFit="1" customWidth="1"/>
    <col min="4355" max="4355" width="10.6328125" style="337" bestFit="1" customWidth="1"/>
    <col min="4356" max="4357" width="9.6328125" style="337" bestFit="1" customWidth="1"/>
    <col min="4358" max="4358" width="10.81640625" style="337" bestFit="1" customWidth="1"/>
    <col min="4359" max="4359" width="11.54296875" style="337"/>
    <col min="4360" max="4364" width="5.81640625" style="337" customWidth="1"/>
    <col min="4365" max="4369" width="0" style="337" hidden="1" customWidth="1"/>
    <col min="4370" max="4608" width="11.54296875" style="337"/>
    <col min="4609" max="4609" width="21.36328125" style="337" bestFit="1" customWidth="1"/>
    <col min="4610" max="4610" width="9.6328125" style="337" bestFit="1" customWidth="1"/>
    <col min="4611" max="4611" width="10.6328125" style="337" bestFit="1" customWidth="1"/>
    <col min="4612" max="4613" width="9.6328125" style="337" bestFit="1" customWidth="1"/>
    <col min="4614" max="4614" width="10.81640625" style="337" bestFit="1" customWidth="1"/>
    <col min="4615" max="4615" width="11.54296875" style="337"/>
    <col min="4616" max="4620" width="5.81640625" style="337" customWidth="1"/>
    <col min="4621" max="4625" width="0" style="337" hidden="1" customWidth="1"/>
    <col min="4626" max="4864" width="11.54296875" style="337"/>
    <col min="4865" max="4865" width="21.36328125" style="337" bestFit="1" customWidth="1"/>
    <col min="4866" max="4866" width="9.6328125" style="337" bestFit="1" customWidth="1"/>
    <col min="4867" max="4867" width="10.6328125" style="337" bestFit="1" customWidth="1"/>
    <col min="4868" max="4869" width="9.6328125" style="337" bestFit="1" customWidth="1"/>
    <col min="4870" max="4870" width="10.81640625" style="337" bestFit="1" customWidth="1"/>
    <col min="4871" max="4871" width="11.54296875" style="337"/>
    <col min="4872" max="4876" width="5.81640625" style="337" customWidth="1"/>
    <col min="4877" max="4881" width="0" style="337" hidden="1" customWidth="1"/>
    <col min="4882" max="5120" width="11.54296875" style="337"/>
    <col min="5121" max="5121" width="21.36328125" style="337" bestFit="1" customWidth="1"/>
    <col min="5122" max="5122" width="9.6328125" style="337" bestFit="1" customWidth="1"/>
    <col min="5123" max="5123" width="10.6328125" style="337" bestFit="1" customWidth="1"/>
    <col min="5124" max="5125" width="9.6328125" style="337" bestFit="1" customWidth="1"/>
    <col min="5126" max="5126" width="10.81640625" style="337" bestFit="1" customWidth="1"/>
    <col min="5127" max="5127" width="11.54296875" style="337"/>
    <col min="5128" max="5132" width="5.81640625" style="337" customWidth="1"/>
    <col min="5133" max="5137" width="0" style="337" hidden="1" customWidth="1"/>
    <col min="5138" max="5376" width="11.54296875" style="337"/>
    <col min="5377" max="5377" width="21.36328125" style="337" bestFit="1" customWidth="1"/>
    <col min="5378" max="5378" width="9.6328125" style="337" bestFit="1" customWidth="1"/>
    <col min="5379" max="5379" width="10.6328125" style="337" bestFit="1" customWidth="1"/>
    <col min="5380" max="5381" width="9.6328125" style="337" bestFit="1" customWidth="1"/>
    <col min="5382" max="5382" width="10.81640625" style="337" bestFit="1" customWidth="1"/>
    <col min="5383" max="5383" width="11.54296875" style="337"/>
    <col min="5384" max="5388" width="5.81640625" style="337" customWidth="1"/>
    <col min="5389" max="5393" width="0" style="337" hidden="1" customWidth="1"/>
    <col min="5394" max="5632" width="11.54296875" style="337"/>
    <col min="5633" max="5633" width="21.36328125" style="337" bestFit="1" customWidth="1"/>
    <col min="5634" max="5634" width="9.6328125" style="337" bestFit="1" customWidth="1"/>
    <col min="5635" max="5635" width="10.6328125" style="337" bestFit="1" customWidth="1"/>
    <col min="5636" max="5637" width="9.6328125" style="337" bestFit="1" customWidth="1"/>
    <col min="5638" max="5638" width="10.81640625" style="337" bestFit="1" customWidth="1"/>
    <col min="5639" max="5639" width="11.54296875" style="337"/>
    <col min="5640" max="5644" width="5.81640625" style="337" customWidth="1"/>
    <col min="5645" max="5649" width="0" style="337" hidden="1" customWidth="1"/>
    <col min="5650" max="5888" width="11.54296875" style="337"/>
    <col min="5889" max="5889" width="21.36328125" style="337" bestFit="1" customWidth="1"/>
    <col min="5890" max="5890" width="9.6328125" style="337" bestFit="1" customWidth="1"/>
    <col min="5891" max="5891" width="10.6328125" style="337" bestFit="1" customWidth="1"/>
    <col min="5892" max="5893" width="9.6328125" style="337" bestFit="1" customWidth="1"/>
    <col min="5894" max="5894" width="10.81640625" style="337" bestFit="1" customWidth="1"/>
    <col min="5895" max="5895" width="11.54296875" style="337"/>
    <col min="5896" max="5900" width="5.81640625" style="337" customWidth="1"/>
    <col min="5901" max="5905" width="0" style="337" hidden="1" customWidth="1"/>
    <col min="5906" max="6144" width="11.54296875" style="337"/>
    <col min="6145" max="6145" width="21.36328125" style="337" bestFit="1" customWidth="1"/>
    <col min="6146" max="6146" width="9.6328125" style="337" bestFit="1" customWidth="1"/>
    <col min="6147" max="6147" width="10.6328125" style="337" bestFit="1" customWidth="1"/>
    <col min="6148" max="6149" width="9.6328125" style="337" bestFit="1" customWidth="1"/>
    <col min="6150" max="6150" width="10.81640625" style="337" bestFit="1" customWidth="1"/>
    <col min="6151" max="6151" width="11.54296875" style="337"/>
    <col min="6152" max="6156" width="5.81640625" style="337" customWidth="1"/>
    <col min="6157" max="6161" width="0" style="337" hidden="1" customWidth="1"/>
    <col min="6162" max="6400" width="11.54296875" style="337"/>
    <col min="6401" max="6401" width="21.36328125" style="337" bestFit="1" customWidth="1"/>
    <col min="6402" max="6402" width="9.6328125" style="337" bestFit="1" customWidth="1"/>
    <col min="6403" max="6403" width="10.6328125" style="337" bestFit="1" customWidth="1"/>
    <col min="6404" max="6405" width="9.6328125" style="337" bestFit="1" customWidth="1"/>
    <col min="6406" max="6406" width="10.81640625" style="337" bestFit="1" customWidth="1"/>
    <col min="6407" max="6407" width="11.54296875" style="337"/>
    <col min="6408" max="6412" width="5.81640625" style="337" customWidth="1"/>
    <col min="6413" max="6417" width="0" style="337" hidden="1" customWidth="1"/>
    <col min="6418" max="6656" width="11.54296875" style="337"/>
    <col min="6657" max="6657" width="21.36328125" style="337" bestFit="1" customWidth="1"/>
    <col min="6658" max="6658" width="9.6328125" style="337" bestFit="1" customWidth="1"/>
    <col min="6659" max="6659" width="10.6328125" style="337" bestFit="1" customWidth="1"/>
    <col min="6660" max="6661" width="9.6328125" style="337" bestFit="1" customWidth="1"/>
    <col min="6662" max="6662" width="10.81640625" style="337" bestFit="1" customWidth="1"/>
    <col min="6663" max="6663" width="11.54296875" style="337"/>
    <col min="6664" max="6668" width="5.81640625" style="337" customWidth="1"/>
    <col min="6669" max="6673" width="0" style="337" hidden="1" customWidth="1"/>
    <col min="6674" max="6912" width="11.54296875" style="337"/>
    <col min="6913" max="6913" width="21.36328125" style="337" bestFit="1" customWidth="1"/>
    <col min="6914" max="6914" width="9.6328125" style="337" bestFit="1" customWidth="1"/>
    <col min="6915" max="6915" width="10.6328125" style="337" bestFit="1" customWidth="1"/>
    <col min="6916" max="6917" width="9.6328125" style="337" bestFit="1" customWidth="1"/>
    <col min="6918" max="6918" width="10.81640625" style="337" bestFit="1" customWidth="1"/>
    <col min="6919" max="6919" width="11.54296875" style="337"/>
    <col min="6920" max="6924" width="5.81640625" style="337" customWidth="1"/>
    <col min="6925" max="6929" width="0" style="337" hidden="1" customWidth="1"/>
    <col min="6930" max="7168" width="11.54296875" style="337"/>
    <col min="7169" max="7169" width="21.36328125" style="337" bestFit="1" customWidth="1"/>
    <col min="7170" max="7170" width="9.6328125" style="337" bestFit="1" customWidth="1"/>
    <col min="7171" max="7171" width="10.6328125" style="337" bestFit="1" customWidth="1"/>
    <col min="7172" max="7173" width="9.6328125" style="337" bestFit="1" customWidth="1"/>
    <col min="7174" max="7174" width="10.81640625" style="337" bestFit="1" customWidth="1"/>
    <col min="7175" max="7175" width="11.54296875" style="337"/>
    <col min="7176" max="7180" width="5.81640625" style="337" customWidth="1"/>
    <col min="7181" max="7185" width="0" style="337" hidden="1" customWidth="1"/>
    <col min="7186" max="7424" width="11.54296875" style="337"/>
    <col min="7425" max="7425" width="21.36328125" style="337" bestFit="1" customWidth="1"/>
    <col min="7426" max="7426" width="9.6328125" style="337" bestFit="1" customWidth="1"/>
    <col min="7427" max="7427" width="10.6328125" style="337" bestFit="1" customWidth="1"/>
    <col min="7428" max="7429" width="9.6328125" style="337" bestFit="1" customWidth="1"/>
    <col min="7430" max="7430" width="10.81640625" style="337" bestFit="1" customWidth="1"/>
    <col min="7431" max="7431" width="11.54296875" style="337"/>
    <col min="7432" max="7436" width="5.81640625" style="337" customWidth="1"/>
    <col min="7437" max="7441" width="0" style="337" hidden="1" customWidth="1"/>
    <col min="7442" max="7680" width="11.54296875" style="337"/>
    <col min="7681" max="7681" width="21.36328125" style="337" bestFit="1" customWidth="1"/>
    <col min="7682" max="7682" width="9.6328125" style="337" bestFit="1" customWidth="1"/>
    <col min="7683" max="7683" width="10.6328125" style="337" bestFit="1" customWidth="1"/>
    <col min="7684" max="7685" width="9.6328125" style="337" bestFit="1" customWidth="1"/>
    <col min="7686" max="7686" width="10.81640625" style="337" bestFit="1" customWidth="1"/>
    <col min="7687" max="7687" width="11.54296875" style="337"/>
    <col min="7688" max="7692" width="5.81640625" style="337" customWidth="1"/>
    <col min="7693" max="7697" width="0" style="337" hidden="1" customWidth="1"/>
    <col min="7698" max="7936" width="11.54296875" style="337"/>
    <col min="7937" max="7937" width="21.36328125" style="337" bestFit="1" customWidth="1"/>
    <col min="7938" max="7938" width="9.6328125" style="337" bestFit="1" customWidth="1"/>
    <col min="7939" max="7939" width="10.6328125" style="337" bestFit="1" customWidth="1"/>
    <col min="7940" max="7941" width="9.6328125" style="337" bestFit="1" customWidth="1"/>
    <col min="7942" max="7942" width="10.81640625" style="337" bestFit="1" customWidth="1"/>
    <col min="7943" max="7943" width="11.54296875" style="337"/>
    <col min="7944" max="7948" width="5.81640625" style="337" customWidth="1"/>
    <col min="7949" max="7953" width="0" style="337" hidden="1" customWidth="1"/>
    <col min="7954" max="8192" width="11.54296875" style="337"/>
    <col min="8193" max="8193" width="21.36328125" style="337" bestFit="1" customWidth="1"/>
    <col min="8194" max="8194" width="9.6328125" style="337" bestFit="1" customWidth="1"/>
    <col min="8195" max="8195" width="10.6328125" style="337" bestFit="1" customWidth="1"/>
    <col min="8196" max="8197" width="9.6328125" style="337" bestFit="1" customWidth="1"/>
    <col min="8198" max="8198" width="10.81640625" style="337" bestFit="1" customWidth="1"/>
    <col min="8199" max="8199" width="11.54296875" style="337"/>
    <col min="8200" max="8204" width="5.81640625" style="337" customWidth="1"/>
    <col min="8205" max="8209" width="0" style="337" hidden="1" customWidth="1"/>
    <col min="8210" max="8448" width="11.54296875" style="337"/>
    <col min="8449" max="8449" width="21.36328125" style="337" bestFit="1" customWidth="1"/>
    <col min="8450" max="8450" width="9.6328125" style="337" bestFit="1" customWidth="1"/>
    <col min="8451" max="8451" width="10.6328125" style="337" bestFit="1" customWidth="1"/>
    <col min="8452" max="8453" width="9.6328125" style="337" bestFit="1" customWidth="1"/>
    <col min="8454" max="8454" width="10.81640625" style="337" bestFit="1" customWidth="1"/>
    <col min="8455" max="8455" width="11.54296875" style="337"/>
    <col min="8456" max="8460" width="5.81640625" style="337" customWidth="1"/>
    <col min="8461" max="8465" width="0" style="337" hidden="1" customWidth="1"/>
    <col min="8466" max="8704" width="11.54296875" style="337"/>
    <col min="8705" max="8705" width="21.36328125" style="337" bestFit="1" customWidth="1"/>
    <col min="8706" max="8706" width="9.6328125" style="337" bestFit="1" customWidth="1"/>
    <col min="8707" max="8707" width="10.6328125" style="337" bestFit="1" customWidth="1"/>
    <col min="8708" max="8709" width="9.6328125" style="337" bestFit="1" customWidth="1"/>
    <col min="8710" max="8710" width="10.81640625" style="337" bestFit="1" customWidth="1"/>
    <col min="8711" max="8711" width="11.54296875" style="337"/>
    <col min="8712" max="8716" width="5.81640625" style="337" customWidth="1"/>
    <col min="8717" max="8721" width="0" style="337" hidden="1" customWidth="1"/>
    <col min="8722" max="8960" width="11.54296875" style="337"/>
    <col min="8961" max="8961" width="21.36328125" style="337" bestFit="1" customWidth="1"/>
    <col min="8962" max="8962" width="9.6328125" style="337" bestFit="1" customWidth="1"/>
    <col min="8963" max="8963" width="10.6328125" style="337" bestFit="1" customWidth="1"/>
    <col min="8964" max="8965" width="9.6328125" style="337" bestFit="1" customWidth="1"/>
    <col min="8966" max="8966" width="10.81640625" style="337" bestFit="1" customWidth="1"/>
    <col min="8967" max="8967" width="11.54296875" style="337"/>
    <col min="8968" max="8972" width="5.81640625" style="337" customWidth="1"/>
    <col min="8973" max="8977" width="0" style="337" hidden="1" customWidth="1"/>
    <col min="8978" max="9216" width="11.54296875" style="337"/>
    <col min="9217" max="9217" width="21.36328125" style="337" bestFit="1" customWidth="1"/>
    <col min="9218" max="9218" width="9.6328125" style="337" bestFit="1" customWidth="1"/>
    <col min="9219" max="9219" width="10.6328125" style="337" bestFit="1" customWidth="1"/>
    <col min="9220" max="9221" width="9.6328125" style="337" bestFit="1" customWidth="1"/>
    <col min="9222" max="9222" width="10.81640625" style="337" bestFit="1" customWidth="1"/>
    <col min="9223" max="9223" width="11.54296875" style="337"/>
    <col min="9224" max="9228" width="5.81640625" style="337" customWidth="1"/>
    <col min="9229" max="9233" width="0" style="337" hidden="1" customWidth="1"/>
    <col min="9234" max="9472" width="11.54296875" style="337"/>
    <col min="9473" max="9473" width="21.36328125" style="337" bestFit="1" customWidth="1"/>
    <col min="9474" max="9474" width="9.6328125" style="337" bestFit="1" customWidth="1"/>
    <col min="9475" max="9475" width="10.6328125" style="337" bestFit="1" customWidth="1"/>
    <col min="9476" max="9477" width="9.6328125" style="337" bestFit="1" customWidth="1"/>
    <col min="9478" max="9478" width="10.81640625" style="337" bestFit="1" customWidth="1"/>
    <col min="9479" max="9479" width="11.54296875" style="337"/>
    <col min="9480" max="9484" width="5.81640625" style="337" customWidth="1"/>
    <col min="9485" max="9489" width="0" style="337" hidden="1" customWidth="1"/>
    <col min="9490" max="9728" width="11.54296875" style="337"/>
    <col min="9729" max="9729" width="21.36328125" style="337" bestFit="1" customWidth="1"/>
    <col min="9730" max="9730" width="9.6328125" style="337" bestFit="1" customWidth="1"/>
    <col min="9731" max="9731" width="10.6328125" style="337" bestFit="1" customWidth="1"/>
    <col min="9732" max="9733" width="9.6328125" style="337" bestFit="1" customWidth="1"/>
    <col min="9734" max="9734" width="10.81640625" style="337" bestFit="1" customWidth="1"/>
    <col min="9735" max="9735" width="11.54296875" style="337"/>
    <col min="9736" max="9740" width="5.81640625" style="337" customWidth="1"/>
    <col min="9741" max="9745" width="0" style="337" hidden="1" customWidth="1"/>
    <col min="9746" max="9984" width="11.54296875" style="337"/>
    <col min="9985" max="9985" width="21.36328125" style="337" bestFit="1" customWidth="1"/>
    <col min="9986" max="9986" width="9.6328125" style="337" bestFit="1" customWidth="1"/>
    <col min="9987" max="9987" width="10.6328125" style="337" bestFit="1" customWidth="1"/>
    <col min="9988" max="9989" width="9.6328125" style="337" bestFit="1" customWidth="1"/>
    <col min="9990" max="9990" width="10.81640625" style="337" bestFit="1" customWidth="1"/>
    <col min="9991" max="9991" width="11.54296875" style="337"/>
    <col min="9992" max="9996" width="5.81640625" style="337" customWidth="1"/>
    <col min="9997" max="10001" width="0" style="337" hidden="1" customWidth="1"/>
    <col min="10002" max="10240" width="11.54296875" style="337"/>
    <col min="10241" max="10241" width="21.36328125" style="337" bestFit="1" customWidth="1"/>
    <col min="10242" max="10242" width="9.6328125" style="337" bestFit="1" customWidth="1"/>
    <col min="10243" max="10243" width="10.6328125" style="337" bestFit="1" customWidth="1"/>
    <col min="10244" max="10245" width="9.6328125" style="337" bestFit="1" customWidth="1"/>
    <col min="10246" max="10246" width="10.81640625" style="337" bestFit="1" customWidth="1"/>
    <col min="10247" max="10247" width="11.54296875" style="337"/>
    <col min="10248" max="10252" width="5.81640625" style="337" customWidth="1"/>
    <col min="10253" max="10257" width="0" style="337" hidden="1" customWidth="1"/>
    <col min="10258" max="10496" width="11.54296875" style="337"/>
    <col min="10497" max="10497" width="21.36328125" style="337" bestFit="1" customWidth="1"/>
    <col min="10498" max="10498" width="9.6328125" style="337" bestFit="1" customWidth="1"/>
    <col min="10499" max="10499" width="10.6328125" style="337" bestFit="1" customWidth="1"/>
    <col min="10500" max="10501" width="9.6328125" style="337" bestFit="1" customWidth="1"/>
    <col min="10502" max="10502" width="10.81640625" style="337" bestFit="1" customWidth="1"/>
    <col min="10503" max="10503" width="11.54296875" style="337"/>
    <col min="10504" max="10508" width="5.81640625" style="337" customWidth="1"/>
    <col min="10509" max="10513" width="0" style="337" hidden="1" customWidth="1"/>
    <col min="10514" max="10752" width="11.54296875" style="337"/>
    <col min="10753" max="10753" width="21.36328125" style="337" bestFit="1" customWidth="1"/>
    <col min="10754" max="10754" width="9.6328125" style="337" bestFit="1" customWidth="1"/>
    <col min="10755" max="10755" width="10.6328125" style="337" bestFit="1" customWidth="1"/>
    <col min="10756" max="10757" width="9.6328125" style="337" bestFit="1" customWidth="1"/>
    <col min="10758" max="10758" width="10.81640625" style="337" bestFit="1" customWidth="1"/>
    <col min="10759" max="10759" width="11.54296875" style="337"/>
    <col min="10760" max="10764" width="5.81640625" style="337" customWidth="1"/>
    <col min="10765" max="10769" width="0" style="337" hidden="1" customWidth="1"/>
    <col min="10770" max="11008" width="11.54296875" style="337"/>
    <col min="11009" max="11009" width="21.36328125" style="337" bestFit="1" customWidth="1"/>
    <col min="11010" max="11010" width="9.6328125" style="337" bestFit="1" customWidth="1"/>
    <col min="11011" max="11011" width="10.6328125" style="337" bestFit="1" customWidth="1"/>
    <col min="11012" max="11013" width="9.6328125" style="337" bestFit="1" customWidth="1"/>
    <col min="11014" max="11014" width="10.81640625" style="337" bestFit="1" customWidth="1"/>
    <col min="11015" max="11015" width="11.54296875" style="337"/>
    <col min="11016" max="11020" width="5.81640625" style="337" customWidth="1"/>
    <col min="11021" max="11025" width="0" style="337" hidden="1" customWidth="1"/>
    <col min="11026" max="11264" width="11.54296875" style="337"/>
    <col min="11265" max="11265" width="21.36328125" style="337" bestFit="1" customWidth="1"/>
    <col min="11266" max="11266" width="9.6328125" style="337" bestFit="1" customWidth="1"/>
    <col min="11267" max="11267" width="10.6328125" style="337" bestFit="1" customWidth="1"/>
    <col min="11268" max="11269" width="9.6328125" style="337" bestFit="1" customWidth="1"/>
    <col min="11270" max="11270" width="10.81640625" style="337" bestFit="1" customWidth="1"/>
    <col min="11271" max="11271" width="11.54296875" style="337"/>
    <col min="11272" max="11276" width="5.81640625" style="337" customWidth="1"/>
    <col min="11277" max="11281" width="0" style="337" hidden="1" customWidth="1"/>
    <col min="11282" max="11520" width="11.54296875" style="337"/>
    <col min="11521" max="11521" width="21.36328125" style="337" bestFit="1" customWidth="1"/>
    <col min="11522" max="11522" width="9.6328125" style="337" bestFit="1" customWidth="1"/>
    <col min="11523" max="11523" width="10.6328125" style="337" bestFit="1" customWidth="1"/>
    <col min="11524" max="11525" width="9.6328125" style="337" bestFit="1" customWidth="1"/>
    <col min="11526" max="11526" width="10.81640625" style="337" bestFit="1" customWidth="1"/>
    <col min="11527" max="11527" width="11.54296875" style="337"/>
    <col min="11528" max="11532" width="5.81640625" style="337" customWidth="1"/>
    <col min="11533" max="11537" width="0" style="337" hidden="1" customWidth="1"/>
    <col min="11538" max="11776" width="11.54296875" style="337"/>
    <col min="11777" max="11777" width="21.36328125" style="337" bestFit="1" customWidth="1"/>
    <col min="11778" max="11778" width="9.6328125" style="337" bestFit="1" customWidth="1"/>
    <col min="11779" max="11779" width="10.6328125" style="337" bestFit="1" customWidth="1"/>
    <col min="11780" max="11781" width="9.6328125" style="337" bestFit="1" customWidth="1"/>
    <col min="11782" max="11782" width="10.81640625" style="337" bestFit="1" customWidth="1"/>
    <col min="11783" max="11783" width="11.54296875" style="337"/>
    <col min="11784" max="11788" width="5.81640625" style="337" customWidth="1"/>
    <col min="11789" max="11793" width="0" style="337" hidden="1" customWidth="1"/>
    <col min="11794" max="12032" width="11.54296875" style="337"/>
    <col min="12033" max="12033" width="21.36328125" style="337" bestFit="1" customWidth="1"/>
    <col min="12034" max="12034" width="9.6328125" style="337" bestFit="1" customWidth="1"/>
    <col min="12035" max="12035" width="10.6328125" style="337" bestFit="1" customWidth="1"/>
    <col min="12036" max="12037" width="9.6328125" style="337" bestFit="1" customWidth="1"/>
    <col min="12038" max="12038" width="10.81640625" style="337" bestFit="1" customWidth="1"/>
    <col min="12039" max="12039" width="11.54296875" style="337"/>
    <col min="12040" max="12044" width="5.81640625" style="337" customWidth="1"/>
    <col min="12045" max="12049" width="0" style="337" hidden="1" customWidth="1"/>
    <col min="12050" max="12288" width="11.54296875" style="337"/>
    <col min="12289" max="12289" width="21.36328125" style="337" bestFit="1" customWidth="1"/>
    <col min="12290" max="12290" width="9.6328125" style="337" bestFit="1" customWidth="1"/>
    <col min="12291" max="12291" width="10.6328125" style="337" bestFit="1" customWidth="1"/>
    <col min="12292" max="12293" width="9.6328125" style="337" bestFit="1" customWidth="1"/>
    <col min="12294" max="12294" width="10.81640625" style="337" bestFit="1" customWidth="1"/>
    <col min="12295" max="12295" width="11.54296875" style="337"/>
    <col min="12296" max="12300" width="5.81640625" style="337" customWidth="1"/>
    <col min="12301" max="12305" width="0" style="337" hidden="1" customWidth="1"/>
    <col min="12306" max="12544" width="11.54296875" style="337"/>
    <col min="12545" max="12545" width="21.36328125" style="337" bestFit="1" customWidth="1"/>
    <col min="12546" max="12546" width="9.6328125" style="337" bestFit="1" customWidth="1"/>
    <col min="12547" max="12547" width="10.6328125" style="337" bestFit="1" customWidth="1"/>
    <col min="12548" max="12549" width="9.6328125" style="337" bestFit="1" customWidth="1"/>
    <col min="12550" max="12550" width="10.81640625" style="337" bestFit="1" customWidth="1"/>
    <col min="12551" max="12551" width="11.54296875" style="337"/>
    <col min="12552" max="12556" width="5.81640625" style="337" customWidth="1"/>
    <col min="12557" max="12561" width="0" style="337" hidden="1" customWidth="1"/>
    <col min="12562" max="12800" width="11.54296875" style="337"/>
    <col min="12801" max="12801" width="21.36328125" style="337" bestFit="1" customWidth="1"/>
    <col min="12802" max="12802" width="9.6328125" style="337" bestFit="1" customWidth="1"/>
    <col min="12803" max="12803" width="10.6328125" style="337" bestFit="1" customWidth="1"/>
    <col min="12804" max="12805" width="9.6328125" style="337" bestFit="1" customWidth="1"/>
    <col min="12806" max="12806" width="10.81640625" style="337" bestFit="1" customWidth="1"/>
    <col min="12807" max="12807" width="11.54296875" style="337"/>
    <col min="12808" max="12812" width="5.81640625" style="337" customWidth="1"/>
    <col min="12813" max="12817" width="0" style="337" hidden="1" customWidth="1"/>
    <col min="12818" max="13056" width="11.54296875" style="337"/>
    <col min="13057" max="13057" width="21.36328125" style="337" bestFit="1" customWidth="1"/>
    <col min="13058" max="13058" width="9.6328125" style="337" bestFit="1" customWidth="1"/>
    <col min="13059" max="13059" width="10.6328125" style="337" bestFit="1" customWidth="1"/>
    <col min="13060" max="13061" width="9.6328125" style="337" bestFit="1" customWidth="1"/>
    <col min="13062" max="13062" width="10.81640625" style="337" bestFit="1" customWidth="1"/>
    <col min="13063" max="13063" width="11.54296875" style="337"/>
    <col min="13064" max="13068" width="5.81640625" style="337" customWidth="1"/>
    <col min="13069" max="13073" width="0" style="337" hidden="1" customWidth="1"/>
    <col min="13074" max="13312" width="11.54296875" style="337"/>
    <col min="13313" max="13313" width="21.36328125" style="337" bestFit="1" customWidth="1"/>
    <col min="13314" max="13314" width="9.6328125" style="337" bestFit="1" customWidth="1"/>
    <col min="13315" max="13315" width="10.6328125" style="337" bestFit="1" customWidth="1"/>
    <col min="13316" max="13317" width="9.6328125" style="337" bestFit="1" customWidth="1"/>
    <col min="13318" max="13318" width="10.81640625" style="337" bestFit="1" customWidth="1"/>
    <col min="13319" max="13319" width="11.54296875" style="337"/>
    <col min="13320" max="13324" width="5.81640625" style="337" customWidth="1"/>
    <col min="13325" max="13329" width="0" style="337" hidden="1" customWidth="1"/>
    <col min="13330" max="13568" width="11.54296875" style="337"/>
    <col min="13569" max="13569" width="21.36328125" style="337" bestFit="1" customWidth="1"/>
    <col min="13570" max="13570" width="9.6328125" style="337" bestFit="1" customWidth="1"/>
    <col min="13571" max="13571" width="10.6328125" style="337" bestFit="1" customWidth="1"/>
    <col min="13572" max="13573" width="9.6328125" style="337" bestFit="1" customWidth="1"/>
    <col min="13574" max="13574" width="10.81640625" style="337" bestFit="1" customWidth="1"/>
    <col min="13575" max="13575" width="11.54296875" style="337"/>
    <col min="13576" max="13580" width="5.81640625" style="337" customWidth="1"/>
    <col min="13581" max="13585" width="0" style="337" hidden="1" customWidth="1"/>
    <col min="13586" max="13824" width="11.54296875" style="337"/>
    <col min="13825" max="13825" width="21.36328125" style="337" bestFit="1" customWidth="1"/>
    <col min="13826" max="13826" width="9.6328125" style="337" bestFit="1" customWidth="1"/>
    <col min="13827" max="13827" width="10.6328125" style="337" bestFit="1" customWidth="1"/>
    <col min="13828" max="13829" width="9.6328125" style="337" bestFit="1" customWidth="1"/>
    <col min="13830" max="13830" width="10.81640625" style="337" bestFit="1" customWidth="1"/>
    <col min="13831" max="13831" width="11.54296875" style="337"/>
    <col min="13832" max="13836" width="5.81640625" style="337" customWidth="1"/>
    <col min="13837" max="13841" width="0" style="337" hidden="1" customWidth="1"/>
    <col min="13842" max="14080" width="11.54296875" style="337"/>
    <col min="14081" max="14081" width="21.36328125" style="337" bestFit="1" customWidth="1"/>
    <col min="14082" max="14082" width="9.6328125" style="337" bestFit="1" customWidth="1"/>
    <col min="14083" max="14083" width="10.6328125" style="337" bestFit="1" customWidth="1"/>
    <col min="14084" max="14085" width="9.6328125" style="337" bestFit="1" customWidth="1"/>
    <col min="14086" max="14086" width="10.81640625" style="337" bestFit="1" customWidth="1"/>
    <col min="14087" max="14087" width="11.54296875" style="337"/>
    <col min="14088" max="14092" width="5.81640625" style="337" customWidth="1"/>
    <col min="14093" max="14097" width="0" style="337" hidden="1" customWidth="1"/>
    <col min="14098" max="14336" width="11.54296875" style="337"/>
    <col min="14337" max="14337" width="21.36328125" style="337" bestFit="1" customWidth="1"/>
    <col min="14338" max="14338" width="9.6328125" style="337" bestFit="1" customWidth="1"/>
    <col min="14339" max="14339" width="10.6328125" style="337" bestFit="1" customWidth="1"/>
    <col min="14340" max="14341" width="9.6328125" style="337" bestFit="1" customWidth="1"/>
    <col min="14342" max="14342" width="10.81640625" style="337" bestFit="1" customWidth="1"/>
    <col min="14343" max="14343" width="11.54296875" style="337"/>
    <col min="14344" max="14348" width="5.81640625" style="337" customWidth="1"/>
    <col min="14349" max="14353" width="0" style="337" hidden="1" customWidth="1"/>
    <col min="14354" max="14592" width="11.54296875" style="337"/>
    <col min="14593" max="14593" width="21.36328125" style="337" bestFit="1" customWidth="1"/>
    <col min="14594" max="14594" width="9.6328125" style="337" bestFit="1" customWidth="1"/>
    <col min="14595" max="14595" width="10.6328125" style="337" bestFit="1" customWidth="1"/>
    <col min="14596" max="14597" width="9.6328125" style="337" bestFit="1" customWidth="1"/>
    <col min="14598" max="14598" width="10.81640625" style="337" bestFit="1" customWidth="1"/>
    <col min="14599" max="14599" width="11.54296875" style="337"/>
    <col min="14600" max="14604" width="5.81640625" style="337" customWidth="1"/>
    <col min="14605" max="14609" width="0" style="337" hidden="1" customWidth="1"/>
    <col min="14610" max="14848" width="11.54296875" style="337"/>
    <col min="14849" max="14849" width="21.36328125" style="337" bestFit="1" customWidth="1"/>
    <col min="14850" max="14850" width="9.6328125" style="337" bestFit="1" customWidth="1"/>
    <col min="14851" max="14851" width="10.6328125" style="337" bestFit="1" customWidth="1"/>
    <col min="14852" max="14853" width="9.6328125" style="337" bestFit="1" customWidth="1"/>
    <col min="14854" max="14854" width="10.81640625" style="337" bestFit="1" customWidth="1"/>
    <col min="14855" max="14855" width="11.54296875" style="337"/>
    <col min="14856" max="14860" width="5.81640625" style="337" customWidth="1"/>
    <col min="14861" max="14865" width="0" style="337" hidden="1" customWidth="1"/>
    <col min="14866" max="15104" width="11.54296875" style="337"/>
    <col min="15105" max="15105" width="21.36328125" style="337" bestFit="1" customWidth="1"/>
    <col min="15106" max="15106" width="9.6328125" style="337" bestFit="1" customWidth="1"/>
    <col min="15107" max="15107" width="10.6328125" style="337" bestFit="1" customWidth="1"/>
    <col min="15108" max="15109" width="9.6328125" style="337" bestFit="1" customWidth="1"/>
    <col min="15110" max="15110" width="10.81640625" style="337" bestFit="1" customWidth="1"/>
    <col min="15111" max="15111" width="11.54296875" style="337"/>
    <col min="15112" max="15116" width="5.81640625" style="337" customWidth="1"/>
    <col min="15117" max="15121" width="0" style="337" hidden="1" customWidth="1"/>
    <col min="15122" max="15360" width="11.54296875" style="337"/>
    <col min="15361" max="15361" width="21.36328125" style="337" bestFit="1" customWidth="1"/>
    <col min="15362" max="15362" width="9.6328125" style="337" bestFit="1" customWidth="1"/>
    <col min="15363" max="15363" width="10.6328125" style="337" bestFit="1" customWidth="1"/>
    <col min="15364" max="15365" width="9.6328125" style="337" bestFit="1" customWidth="1"/>
    <col min="15366" max="15366" width="10.81640625" style="337" bestFit="1" customWidth="1"/>
    <col min="15367" max="15367" width="11.54296875" style="337"/>
    <col min="15368" max="15372" width="5.81640625" style="337" customWidth="1"/>
    <col min="15373" max="15377" width="0" style="337" hidden="1" customWidth="1"/>
    <col min="15378" max="15616" width="11.54296875" style="337"/>
    <col min="15617" max="15617" width="21.36328125" style="337" bestFit="1" customWidth="1"/>
    <col min="15618" max="15618" width="9.6328125" style="337" bestFit="1" customWidth="1"/>
    <col min="15619" max="15619" width="10.6328125" style="337" bestFit="1" customWidth="1"/>
    <col min="15620" max="15621" width="9.6328125" style="337" bestFit="1" customWidth="1"/>
    <col min="15622" max="15622" width="10.81640625" style="337" bestFit="1" customWidth="1"/>
    <col min="15623" max="15623" width="11.54296875" style="337"/>
    <col min="15624" max="15628" width="5.81640625" style="337" customWidth="1"/>
    <col min="15629" max="15633" width="0" style="337" hidden="1" customWidth="1"/>
    <col min="15634" max="15872" width="11.54296875" style="337"/>
    <col min="15873" max="15873" width="21.36328125" style="337" bestFit="1" customWidth="1"/>
    <col min="15874" max="15874" width="9.6328125" style="337" bestFit="1" customWidth="1"/>
    <col min="15875" max="15875" width="10.6328125" style="337" bestFit="1" customWidth="1"/>
    <col min="15876" max="15877" width="9.6328125" style="337" bestFit="1" customWidth="1"/>
    <col min="15878" max="15878" width="10.81640625" style="337" bestFit="1" customWidth="1"/>
    <col min="15879" max="15879" width="11.54296875" style="337"/>
    <col min="15880" max="15884" width="5.81640625" style="337" customWidth="1"/>
    <col min="15885" max="15889" width="0" style="337" hidden="1" customWidth="1"/>
    <col min="15890" max="16128" width="11.54296875" style="337"/>
    <col min="16129" max="16129" width="21.36328125" style="337" bestFit="1" customWidth="1"/>
    <col min="16130" max="16130" width="9.6328125" style="337" bestFit="1" customWidth="1"/>
    <col min="16131" max="16131" width="10.6328125" style="337" bestFit="1" customWidth="1"/>
    <col min="16132" max="16133" width="9.6328125" style="337" bestFit="1" customWidth="1"/>
    <col min="16134" max="16134" width="10.81640625" style="337" bestFit="1" customWidth="1"/>
    <col min="16135" max="16135" width="11.54296875" style="337"/>
    <col min="16136" max="16140" width="5.81640625" style="337" customWidth="1"/>
    <col min="16141" max="16145" width="0" style="337" hidden="1" customWidth="1"/>
    <col min="16146" max="16384" width="11.54296875" style="337"/>
  </cols>
  <sheetData>
    <row r="1" spans="1:17" ht="18" x14ac:dyDescent="0.25">
      <c r="A1" s="57" t="s">
        <v>200</v>
      </c>
      <c r="B1" s="32" t="s">
        <v>192</v>
      </c>
      <c r="C1" s="32"/>
      <c r="D1" s="32"/>
      <c r="E1" s="32"/>
      <c r="F1" s="32"/>
      <c r="G1" s="32"/>
    </row>
    <row r="2" spans="1:17" ht="18" x14ac:dyDescent="0.25">
      <c r="A2" s="32"/>
      <c r="B2" s="32" t="s">
        <v>193</v>
      </c>
      <c r="C2" s="32"/>
      <c r="D2" s="32"/>
      <c r="E2" s="32"/>
      <c r="F2" s="32"/>
      <c r="G2" s="32"/>
    </row>
    <row r="5" spans="1:17" s="339" customFormat="1" ht="40.5" customHeight="1" thickBot="1" x14ac:dyDescent="0.3">
      <c r="A5" s="377" t="s">
        <v>194</v>
      </c>
      <c r="B5" s="377" t="s">
        <v>147</v>
      </c>
      <c r="C5" s="377" t="s">
        <v>148</v>
      </c>
      <c r="D5" s="377" t="s">
        <v>149</v>
      </c>
      <c r="E5" s="377" t="s">
        <v>150</v>
      </c>
      <c r="F5" s="377" t="s">
        <v>46</v>
      </c>
    </row>
    <row r="6" spans="1:17" s="339" customFormat="1" ht="40.5" customHeight="1" thickBot="1" x14ac:dyDescent="0.3">
      <c r="A6" s="375"/>
      <c r="B6" s="338">
        <v>71874</v>
      </c>
      <c r="C6" s="338">
        <v>101201</v>
      </c>
      <c r="D6" s="338">
        <v>68860</v>
      </c>
      <c r="E6" s="338">
        <v>38070</v>
      </c>
      <c r="F6" s="155"/>
      <c r="H6" s="378"/>
      <c r="I6" s="378"/>
      <c r="J6" s="378"/>
      <c r="K6" s="378"/>
      <c r="L6" s="378" t="str">
        <f>IF(F6="","",IF(F6=Q6,1,0))</f>
        <v/>
      </c>
      <c r="Q6" s="379">
        <f>SUM(B6:E6)</f>
        <v>280005</v>
      </c>
    </row>
    <row r="7" spans="1:17" s="339" customFormat="1" ht="40.5" customHeight="1" thickBot="1" x14ac:dyDescent="0.3">
      <c r="A7" s="376" t="s">
        <v>151</v>
      </c>
      <c r="B7" s="155"/>
      <c r="C7" s="155"/>
      <c r="D7" s="155"/>
      <c r="E7" s="155"/>
      <c r="H7" s="378" t="str">
        <f>IF(B7="","",IF(B7=M7,1,0))</f>
        <v/>
      </c>
      <c r="I7" s="378" t="str">
        <f>IF(C7="","",IF(C7=N7,1,0))</f>
        <v/>
      </c>
      <c r="J7" s="378" t="str">
        <f>IF(D7="","",IF(D7=O7,1,0))</f>
        <v/>
      </c>
      <c r="K7" s="378" t="str">
        <f>IF(E7="","",IF(E7=P7,1,0))</f>
        <v/>
      </c>
      <c r="L7" s="378"/>
      <c r="M7" s="380">
        <f>B6/SUM($B$6:$E$6)</f>
        <v>0.25668827342368888</v>
      </c>
      <c r="N7" s="380">
        <f>C6/SUM($B$6:$E$6)</f>
        <v>0.36142568882698523</v>
      </c>
      <c r="O7" s="380">
        <f>D6/SUM($B$6:$E$6)</f>
        <v>0.24592417992535848</v>
      </c>
      <c r="P7" s="380">
        <f>E6/SUM($B$6:$E$6)</f>
        <v>0.13596185782396744</v>
      </c>
    </row>
    <row r="104" spans="1:6" ht="15.6" x14ac:dyDescent="0.3">
      <c r="A104" s="381" t="s">
        <v>14</v>
      </c>
      <c r="B104" s="382"/>
      <c r="C104" s="382"/>
      <c r="D104" s="382"/>
      <c r="E104" s="382"/>
      <c r="F104" s="382"/>
    </row>
    <row r="105" spans="1:6" x14ac:dyDescent="0.25">
      <c r="A105" s="382"/>
      <c r="B105" s="382"/>
      <c r="C105" s="382"/>
      <c r="D105" s="382"/>
      <c r="E105" s="382"/>
      <c r="F105" s="382"/>
    </row>
    <row r="106" spans="1:6" ht="37.5" customHeight="1" x14ac:dyDescent="0.25">
      <c r="A106" s="383" t="s">
        <v>194</v>
      </c>
      <c r="B106" s="383" t="s">
        <v>147</v>
      </c>
      <c r="C106" s="383" t="s">
        <v>148</v>
      </c>
      <c r="D106" s="383" t="s">
        <v>149</v>
      </c>
      <c r="E106" s="383" t="s">
        <v>150</v>
      </c>
      <c r="F106" s="383" t="s">
        <v>46</v>
      </c>
    </row>
    <row r="107" spans="1:6" ht="37.5" customHeight="1" x14ac:dyDescent="0.25">
      <c r="A107" s="384"/>
      <c r="B107" s="385">
        <v>71874</v>
      </c>
      <c r="C107" s="385">
        <v>101201</v>
      </c>
      <c r="D107" s="385">
        <v>68860</v>
      </c>
      <c r="E107" s="385">
        <v>38070</v>
      </c>
      <c r="F107" s="386">
        <f>SUM(B107:E107)</f>
        <v>280005</v>
      </c>
    </row>
    <row r="108" spans="1:6" ht="37.5" customHeight="1" x14ac:dyDescent="0.25">
      <c r="A108" s="387" t="s">
        <v>151</v>
      </c>
      <c r="B108" s="388">
        <f>B107/$F$107</f>
        <v>0.25668827342368888</v>
      </c>
      <c r="C108" s="388">
        <f t="shared" ref="C108:E108" si="0">C107/$F$107</f>
        <v>0.36142568882698523</v>
      </c>
      <c r="D108" s="388">
        <f t="shared" si="0"/>
        <v>0.24592417992535848</v>
      </c>
      <c r="E108" s="388">
        <f t="shared" si="0"/>
        <v>0.13596185782396744</v>
      </c>
      <c r="F108" s="389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27"/>
  <sheetViews>
    <sheetView workbookViewId="0"/>
  </sheetViews>
  <sheetFormatPr baseColWidth="10" defaultColWidth="11.54296875" defaultRowHeight="18" x14ac:dyDescent="0.35"/>
  <cols>
    <col min="1" max="1" width="19.453125" style="9" bestFit="1" customWidth="1"/>
    <col min="2" max="2" width="21.6328125" style="9" bestFit="1" customWidth="1"/>
    <col min="3" max="3" width="16.6328125" style="9" bestFit="1" customWidth="1"/>
    <col min="4" max="16384" width="11.54296875" style="9"/>
  </cols>
  <sheetData>
    <row r="1" spans="1:4" x14ac:dyDescent="0.35">
      <c r="A1" s="57" t="s">
        <v>200</v>
      </c>
      <c r="B1" s="32" t="s">
        <v>197</v>
      </c>
      <c r="C1" s="32"/>
    </row>
    <row r="4" spans="1:4" x14ac:dyDescent="0.35">
      <c r="A4" s="395" t="s">
        <v>166</v>
      </c>
      <c r="B4" s="395" t="s">
        <v>196</v>
      </c>
      <c r="C4" s="395" t="s">
        <v>198</v>
      </c>
    </row>
    <row r="5" spans="1:4" x14ac:dyDescent="0.35">
      <c r="A5" s="373" t="s">
        <v>168</v>
      </c>
      <c r="B5" s="374">
        <v>35</v>
      </c>
      <c r="C5" s="294"/>
      <c r="D5" s="390"/>
    </row>
    <row r="6" spans="1:4" x14ac:dyDescent="0.35">
      <c r="A6" s="373" t="s">
        <v>169</v>
      </c>
      <c r="B6" s="374">
        <v>8.5185185185185173</v>
      </c>
      <c r="C6" s="294"/>
      <c r="D6" s="390"/>
    </row>
    <row r="7" spans="1:4" x14ac:dyDescent="0.35">
      <c r="A7" s="373" t="s">
        <v>170</v>
      </c>
      <c r="B7" s="374">
        <v>25</v>
      </c>
      <c r="C7" s="294"/>
      <c r="D7" s="390"/>
    </row>
    <row r="8" spans="1:4" x14ac:dyDescent="0.35">
      <c r="A8" s="373" t="s">
        <v>171</v>
      </c>
      <c r="B8" s="374">
        <v>37.5</v>
      </c>
      <c r="C8" s="294"/>
      <c r="D8" s="390"/>
    </row>
    <row r="9" spans="1:4" x14ac:dyDescent="0.35">
      <c r="A9" s="373" t="s">
        <v>172</v>
      </c>
      <c r="B9" s="374">
        <v>1.4351851851851851</v>
      </c>
      <c r="C9" s="294"/>
      <c r="D9" s="390"/>
    </row>
    <row r="10" spans="1:4" x14ac:dyDescent="0.35">
      <c r="A10" s="373" t="s">
        <v>173</v>
      </c>
      <c r="B10" s="374">
        <v>1.2</v>
      </c>
      <c r="C10" s="294"/>
      <c r="D10" s="390"/>
    </row>
    <row r="11" spans="1:4" x14ac:dyDescent="0.35">
      <c r="A11" s="373" t="s">
        <v>174</v>
      </c>
      <c r="B11" s="374">
        <v>398</v>
      </c>
      <c r="C11" s="294"/>
      <c r="D11" s="390"/>
    </row>
    <row r="12" spans="1:4" x14ac:dyDescent="0.35">
      <c r="A12" s="373" t="s">
        <v>175</v>
      </c>
      <c r="B12" s="374">
        <v>100</v>
      </c>
      <c r="C12" s="294"/>
      <c r="D12" s="390"/>
    </row>
    <row r="13" spans="1:4" x14ac:dyDescent="0.35">
      <c r="A13" s="373" t="s">
        <v>176</v>
      </c>
      <c r="B13" s="374">
        <v>629</v>
      </c>
      <c r="C13" s="294"/>
      <c r="D13" s="390"/>
    </row>
    <row r="14" spans="1:4" x14ac:dyDescent="0.35">
      <c r="A14" s="373" t="s">
        <v>177</v>
      </c>
      <c r="B14" s="374">
        <v>5.6</v>
      </c>
      <c r="C14" s="294"/>
      <c r="D14" s="390"/>
    </row>
    <row r="15" spans="1:4" x14ac:dyDescent="0.35">
      <c r="A15" s="373" t="s">
        <v>178</v>
      </c>
      <c r="B15" s="374">
        <v>5.2</v>
      </c>
      <c r="C15" s="294"/>
      <c r="D15" s="390"/>
    </row>
    <row r="16" spans="1:4" x14ac:dyDescent="0.35">
      <c r="A16" s="373" t="s">
        <v>179</v>
      </c>
      <c r="B16" s="374">
        <v>1.9</v>
      </c>
      <c r="C16" s="294"/>
      <c r="D16" s="390"/>
    </row>
    <row r="17" spans="1:4" x14ac:dyDescent="0.35">
      <c r="A17" s="373" t="s">
        <v>180</v>
      </c>
      <c r="B17" s="374">
        <v>35</v>
      </c>
      <c r="C17" s="294"/>
      <c r="D17" s="390"/>
    </row>
    <row r="18" spans="1:4" x14ac:dyDescent="0.35">
      <c r="A18" s="373" t="s">
        <v>181</v>
      </c>
      <c r="B18" s="374">
        <v>72.3</v>
      </c>
      <c r="C18" s="294"/>
      <c r="D18" s="390"/>
    </row>
    <row r="19" spans="1:4" x14ac:dyDescent="0.35">
      <c r="A19" s="373" t="s">
        <v>182</v>
      </c>
      <c r="B19" s="374">
        <v>295</v>
      </c>
      <c r="C19" s="294"/>
      <c r="D19" s="390"/>
    </row>
    <row r="20" spans="1:4" x14ac:dyDescent="0.35">
      <c r="A20" s="373" t="s">
        <v>183</v>
      </c>
      <c r="B20" s="374">
        <v>7.2</v>
      </c>
      <c r="C20" s="294"/>
      <c r="D20" s="390"/>
    </row>
    <row r="21" spans="1:4" x14ac:dyDescent="0.35">
      <c r="A21" s="373" t="s">
        <v>184</v>
      </c>
      <c r="B21" s="374">
        <v>13.5</v>
      </c>
      <c r="C21" s="294"/>
      <c r="D21" s="390"/>
    </row>
    <row r="22" spans="1:4" x14ac:dyDescent="0.35">
      <c r="A22" s="373" t="s">
        <v>185</v>
      </c>
      <c r="B22" s="374">
        <v>31.899999999999995</v>
      </c>
      <c r="C22" s="294"/>
      <c r="D22" s="390"/>
    </row>
    <row r="23" spans="1:4" x14ac:dyDescent="0.35">
      <c r="A23" s="373" t="s">
        <v>186</v>
      </c>
      <c r="B23" s="374">
        <v>14.95</v>
      </c>
      <c r="C23" s="294"/>
      <c r="D23" s="390"/>
    </row>
    <row r="24" spans="1:4" x14ac:dyDescent="0.35">
      <c r="A24" s="373" t="s">
        <v>187</v>
      </c>
      <c r="B24" s="374">
        <v>29.907407407407401</v>
      </c>
      <c r="C24" s="294"/>
      <c r="D24" s="390"/>
    </row>
    <row r="25" spans="1:4" x14ac:dyDescent="0.35">
      <c r="A25" s="373" t="s">
        <v>188</v>
      </c>
      <c r="B25" s="374">
        <v>15.972222222222221</v>
      </c>
      <c r="C25" s="294"/>
      <c r="D25" s="390"/>
    </row>
    <row r="26" spans="1:4" x14ac:dyDescent="0.35">
      <c r="A26" s="373" t="s">
        <v>189</v>
      </c>
      <c r="B26" s="374">
        <v>11.944444444444445</v>
      </c>
      <c r="C26" s="294"/>
      <c r="D26" s="390"/>
    </row>
    <row r="27" spans="1:4" x14ac:dyDescent="0.35">
      <c r="A27" s="373" t="s">
        <v>190</v>
      </c>
      <c r="B27" s="374">
        <v>6.481481481481481</v>
      </c>
      <c r="C27" s="294"/>
      <c r="D27" s="390"/>
    </row>
    <row r="28" spans="1:4" x14ac:dyDescent="0.35">
      <c r="A28" s="373" t="s">
        <v>191</v>
      </c>
      <c r="B28" s="374">
        <v>98.148148148148138</v>
      </c>
      <c r="C28" s="294"/>
      <c r="D28" s="390"/>
    </row>
    <row r="100" spans="1:3" x14ac:dyDescent="0.35">
      <c r="A100" s="391" t="s">
        <v>14</v>
      </c>
      <c r="B100" s="391"/>
      <c r="C100" s="391"/>
    </row>
    <row r="101" spans="1:3" x14ac:dyDescent="0.35">
      <c r="A101" s="391"/>
      <c r="B101" s="391"/>
      <c r="C101" s="391"/>
    </row>
    <row r="102" spans="1:3" x14ac:dyDescent="0.35">
      <c r="A102" s="391"/>
      <c r="B102" s="391"/>
      <c r="C102" s="391"/>
    </row>
    <row r="103" spans="1:3" x14ac:dyDescent="0.35">
      <c r="A103" s="392" t="s">
        <v>166</v>
      </c>
      <c r="B103" s="392" t="s">
        <v>196</v>
      </c>
      <c r="C103" s="392" t="s">
        <v>198</v>
      </c>
    </row>
    <row r="104" spans="1:3" x14ac:dyDescent="0.35">
      <c r="A104" s="393" t="s">
        <v>168</v>
      </c>
      <c r="B104" s="394">
        <v>35</v>
      </c>
      <c r="C104" s="309">
        <f>B104*107.7%</f>
        <v>37.695</v>
      </c>
    </row>
    <row r="105" spans="1:3" x14ac:dyDescent="0.35">
      <c r="A105" s="393" t="s">
        <v>169</v>
      </c>
      <c r="B105" s="394">
        <v>8.5185185185185173</v>
      </c>
      <c r="C105" s="309">
        <f t="shared" ref="C105:C127" si="0">B105*107.7%</f>
        <v>9.1744444444444433</v>
      </c>
    </row>
    <row r="106" spans="1:3" x14ac:dyDescent="0.35">
      <c r="A106" s="393" t="s">
        <v>170</v>
      </c>
      <c r="B106" s="394">
        <v>25</v>
      </c>
      <c r="C106" s="309">
        <f t="shared" si="0"/>
        <v>26.924999999999997</v>
      </c>
    </row>
    <row r="107" spans="1:3" x14ac:dyDescent="0.35">
      <c r="A107" s="393" t="s">
        <v>171</v>
      </c>
      <c r="B107" s="394">
        <v>37.5</v>
      </c>
      <c r="C107" s="309">
        <f t="shared" si="0"/>
        <v>40.387499999999996</v>
      </c>
    </row>
    <row r="108" spans="1:3" x14ac:dyDescent="0.35">
      <c r="A108" s="393" t="s">
        <v>172</v>
      </c>
      <c r="B108" s="394">
        <v>1.4351851851851851</v>
      </c>
      <c r="C108" s="309">
        <f t="shared" si="0"/>
        <v>1.5456944444444443</v>
      </c>
    </row>
    <row r="109" spans="1:3" x14ac:dyDescent="0.35">
      <c r="A109" s="393" t="s">
        <v>173</v>
      </c>
      <c r="B109" s="394">
        <v>1.2</v>
      </c>
      <c r="C109" s="309">
        <f t="shared" si="0"/>
        <v>1.2924</v>
      </c>
    </row>
    <row r="110" spans="1:3" x14ac:dyDescent="0.35">
      <c r="A110" s="393" t="s">
        <v>174</v>
      </c>
      <c r="B110" s="394">
        <v>398</v>
      </c>
      <c r="C110" s="309">
        <f t="shared" si="0"/>
        <v>428.64599999999996</v>
      </c>
    </row>
    <row r="111" spans="1:3" x14ac:dyDescent="0.35">
      <c r="A111" s="393" t="s">
        <v>175</v>
      </c>
      <c r="B111" s="394">
        <v>100</v>
      </c>
      <c r="C111" s="309">
        <f t="shared" si="0"/>
        <v>107.69999999999999</v>
      </c>
    </row>
    <row r="112" spans="1:3" x14ac:dyDescent="0.35">
      <c r="A112" s="393" t="s">
        <v>176</v>
      </c>
      <c r="B112" s="394">
        <v>629</v>
      </c>
      <c r="C112" s="309">
        <f t="shared" si="0"/>
        <v>677.43299999999999</v>
      </c>
    </row>
    <row r="113" spans="1:3" x14ac:dyDescent="0.35">
      <c r="A113" s="393" t="s">
        <v>177</v>
      </c>
      <c r="B113" s="394">
        <v>5.6</v>
      </c>
      <c r="C113" s="309">
        <f t="shared" si="0"/>
        <v>6.0311999999999992</v>
      </c>
    </row>
    <row r="114" spans="1:3" x14ac:dyDescent="0.35">
      <c r="A114" s="393" t="s">
        <v>178</v>
      </c>
      <c r="B114" s="394">
        <v>5.2</v>
      </c>
      <c r="C114" s="309">
        <f t="shared" si="0"/>
        <v>5.6003999999999996</v>
      </c>
    </row>
    <row r="115" spans="1:3" x14ac:dyDescent="0.35">
      <c r="A115" s="393" t="s">
        <v>179</v>
      </c>
      <c r="B115" s="394">
        <v>1.9</v>
      </c>
      <c r="C115" s="309">
        <f t="shared" si="0"/>
        <v>2.0463</v>
      </c>
    </row>
    <row r="116" spans="1:3" x14ac:dyDescent="0.35">
      <c r="A116" s="393" t="s">
        <v>180</v>
      </c>
      <c r="B116" s="394">
        <v>35</v>
      </c>
      <c r="C116" s="309">
        <f t="shared" si="0"/>
        <v>37.695</v>
      </c>
    </row>
    <row r="117" spans="1:3" x14ac:dyDescent="0.35">
      <c r="A117" s="393" t="s">
        <v>181</v>
      </c>
      <c r="B117" s="394">
        <v>72.3</v>
      </c>
      <c r="C117" s="309">
        <f t="shared" si="0"/>
        <v>77.867099999999994</v>
      </c>
    </row>
    <row r="118" spans="1:3" x14ac:dyDescent="0.35">
      <c r="A118" s="393" t="s">
        <v>182</v>
      </c>
      <c r="B118" s="394">
        <v>295</v>
      </c>
      <c r="C118" s="309">
        <f t="shared" si="0"/>
        <v>317.71499999999997</v>
      </c>
    </row>
    <row r="119" spans="1:3" x14ac:dyDescent="0.35">
      <c r="A119" s="393" t="s">
        <v>183</v>
      </c>
      <c r="B119" s="394">
        <v>7.2</v>
      </c>
      <c r="C119" s="309">
        <f t="shared" si="0"/>
        <v>7.7543999999999995</v>
      </c>
    </row>
    <row r="120" spans="1:3" x14ac:dyDescent="0.35">
      <c r="A120" s="393" t="s">
        <v>184</v>
      </c>
      <c r="B120" s="394">
        <v>13.5</v>
      </c>
      <c r="C120" s="309">
        <f t="shared" si="0"/>
        <v>14.5395</v>
      </c>
    </row>
    <row r="121" spans="1:3" x14ac:dyDescent="0.35">
      <c r="A121" s="393" t="s">
        <v>185</v>
      </c>
      <c r="B121" s="394">
        <v>31.899999999999995</v>
      </c>
      <c r="C121" s="309">
        <f t="shared" si="0"/>
        <v>34.35629999999999</v>
      </c>
    </row>
    <row r="122" spans="1:3" x14ac:dyDescent="0.35">
      <c r="A122" s="393" t="s">
        <v>186</v>
      </c>
      <c r="B122" s="394">
        <v>14.95</v>
      </c>
      <c r="C122" s="309">
        <f t="shared" si="0"/>
        <v>16.101149999999997</v>
      </c>
    </row>
    <row r="123" spans="1:3" x14ac:dyDescent="0.35">
      <c r="A123" s="393" t="s">
        <v>187</v>
      </c>
      <c r="B123" s="394">
        <v>29.907407407407401</v>
      </c>
      <c r="C123" s="309">
        <f t="shared" si="0"/>
        <v>32.210277777777769</v>
      </c>
    </row>
    <row r="124" spans="1:3" x14ac:dyDescent="0.35">
      <c r="A124" s="393" t="s">
        <v>188</v>
      </c>
      <c r="B124" s="394">
        <v>15.972222222222221</v>
      </c>
      <c r="C124" s="309">
        <f t="shared" si="0"/>
        <v>17.202083333333331</v>
      </c>
    </row>
    <row r="125" spans="1:3" x14ac:dyDescent="0.35">
      <c r="A125" s="393" t="s">
        <v>189</v>
      </c>
      <c r="B125" s="394">
        <v>11.944444444444445</v>
      </c>
      <c r="C125" s="309">
        <f t="shared" si="0"/>
        <v>12.864166666666666</v>
      </c>
    </row>
    <row r="126" spans="1:3" x14ac:dyDescent="0.35">
      <c r="A126" s="393" t="s">
        <v>190</v>
      </c>
      <c r="B126" s="394">
        <v>6.481481481481481</v>
      </c>
      <c r="C126" s="309">
        <f t="shared" si="0"/>
        <v>6.9805555555555543</v>
      </c>
    </row>
    <row r="127" spans="1:3" x14ac:dyDescent="0.35">
      <c r="A127" s="393" t="s">
        <v>191</v>
      </c>
      <c r="B127" s="394">
        <v>98.148148148148138</v>
      </c>
      <c r="C127" s="309">
        <f t="shared" si="0"/>
        <v>105.70555555555553</v>
      </c>
    </row>
  </sheetData>
  <conditionalFormatting sqref="C5:C28">
    <cfRule type="cellIs" dxfId="8" priority="2" operator="lessThan">
      <formula>0</formula>
    </cfRule>
  </conditionalFormatting>
  <conditionalFormatting sqref="C104:C127">
    <cfRule type="cellIs" dxfId="7" priority="1" operator="lessThan">
      <formula>0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Information</vt:lpstr>
      <vt:lpstr>1. Umsatzstatistik</vt:lpstr>
      <vt:lpstr>2. Marge</vt:lpstr>
      <vt:lpstr>3. Rabatt</vt:lpstr>
      <vt:lpstr>4. Bestellformular</vt:lpstr>
      <vt:lpstr>5. Angebotsvergleich</vt:lpstr>
      <vt:lpstr>6. Bezugskalkulation</vt:lpstr>
      <vt:lpstr>7. Umsatzanteil</vt:lpstr>
      <vt:lpstr>8. MwSt-addieren</vt:lpstr>
      <vt:lpstr>8b. MwSt-abziehen</vt:lpstr>
      <vt:lpstr>9. Reisekosten</vt:lpstr>
      <vt:lpstr>10. Personalaufwand</vt:lpstr>
      <vt:lpstr>11. Lohnabrechnung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Jürg Lippuner</dc:creator>
  <cp:keywords/>
  <dc:description/>
  <cp:lastModifiedBy>Lippuner Jürg BZSL</cp:lastModifiedBy>
  <dcterms:created xsi:type="dcterms:W3CDTF">2013-11-13T11:59:41Z</dcterms:created>
  <dcterms:modified xsi:type="dcterms:W3CDTF">2019-01-21T10:27:25Z</dcterms:modified>
</cp:coreProperties>
</file>